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shortcut-targets-by-id\1aJufx3Q28pcs-VVQbOQRpFyKc-ZTbPrv\FBV\BV Projecten\3-CHIPS - Interreg NWE\CYCLE HIGHWAY ACADEMY\CH Assessment\"/>
    </mc:Choice>
  </mc:AlternateContent>
  <xr:revisionPtr revIDLastSave="0" documentId="13_ncr:1_{FDE95C08-7C37-410A-8424-4D5F3F4C1AD0}" xr6:coauthVersionLast="47" xr6:coauthVersionMax="47" xr10:uidLastSave="{00000000-0000-0000-0000-000000000000}"/>
  <bookViews>
    <workbookView xWindow="-108" yWindow="-108" windowWidth="23256" windowHeight="12456" xr2:uid="{00000000-000D-0000-FFFF-FFFF00000000}"/>
  </bookViews>
  <sheets>
    <sheet name="goal and instructions" sheetId="2" r:id="rId1"/>
    <sheet name="CH Maturity Assessment Tool" sheetId="1" r:id="rId2"/>
    <sheet name="MATRIX - SECTIONS APPROACH" sheetId="5" r:id="rId3"/>
    <sheet name="VOCABULARY" sheetId="4" r:id="rId4"/>
    <sheet name="EMPTY SECTIONS-" sheetId="7" r:id="rId5"/>
    <sheet name="VERSION MANAGEMENT"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7" l="1"/>
  <c r="E23" i="7"/>
  <c r="D23" i="7" s="1"/>
  <c r="E22" i="7"/>
  <c r="D22" i="7" s="1"/>
  <c r="E21" i="7"/>
  <c r="D21" i="7" s="1"/>
  <c r="E20" i="7"/>
  <c r="D20" i="7" s="1"/>
  <c r="E19" i="7"/>
  <c r="D19" i="7" s="1"/>
  <c r="E18" i="7"/>
  <c r="D18" i="7" s="1"/>
  <c r="E17" i="7"/>
  <c r="D17" i="7" s="1"/>
  <c r="E16" i="7"/>
  <c r="D16" i="7" s="1"/>
  <c r="E15" i="7"/>
  <c r="D15" i="7" s="1"/>
  <c r="E14" i="7"/>
  <c r="D14" i="7" s="1"/>
  <c r="E13" i="7"/>
  <c r="D13" i="7" s="1"/>
  <c r="E12" i="7"/>
  <c r="D12" i="7" s="1"/>
  <c r="E10" i="7"/>
  <c r="E11" i="7" s="1"/>
  <c r="D10" i="7" s="1"/>
  <c r="E9" i="7"/>
  <c r="D9" i="7" s="1"/>
  <c r="E8" i="7"/>
  <c r="D8" i="7" s="1"/>
  <c r="E7" i="7"/>
  <c r="D7" i="7" s="1"/>
  <c r="E4" i="7"/>
  <c r="E6" i="7" s="1"/>
  <c r="D6" i="7" s="1"/>
  <c r="E18" i="5" l="1"/>
  <c r="E10" i="5" l="1"/>
  <c r="E11" i="5" s="1"/>
  <c r="D10" i="5" s="1"/>
  <c r="E14" i="5" l="1"/>
  <c r="D14" i="5" s="1"/>
  <c r="E21" i="5"/>
  <c r="D21" i="5" s="1"/>
  <c r="E22" i="5"/>
  <c r="D22" i="5" s="1"/>
  <c r="E23" i="5"/>
  <c r="D23" i="5" s="1"/>
  <c r="D24" i="5"/>
  <c r="G128" i="1" l="1"/>
  <c r="G122" i="1"/>
  <c r="G116" i="1"/>
  <c r="G110" i="1"/>
  <c r="G104" i="1"/>
  <c r="G60" i="1"/>
  <c r="G146" i="1"/>
  <c r="G140" i="1"/>
  <c r="G134" i="1"/>
  <c r="E17" i="5" l="1"/>
  <c r="D17" i="5" s="1"/>
  <c r="D18" i="5"/>
  <c r="G85" i="1" s="1"/>
  <c r="E16" i="5"/>
  <c r="E13" i="5"/>
  <c r="E20" i="5"/>
  <c r="E19" i="5"/>
  <c r="E15" i="5"/>
  <c r="E4" i="5"/>
  <c r="E12" i="5"/>
  <c r="D12" i="5" s="1"/>
  <c r="E9" i="5"/>
  <c r="B9" i="1" l="1"/>
  <c r="E6" i="5"/>
  <c r="D6" i="5" s="1"/>
  <c r="G18" i="1" s="1"/>
  <c r="D19" i="5"/>
  <c r="G92" i="1" s="1"/>
  <c r="D20" i="5"/>
  <c r="G98" i="1" s="1"/>
  <c r="D15" i="5"/>
  <c r="G66" i="1" s="1"/>
  <c r="D13" i="5"/>
  <c r="G54" i="1" s="1"/>
  <c r="D9" i="5"/>
  <c r="G36" i="1" s="1"/>
  <c r="D16" i="5"/>
  <c r="G72" i="1" s="1"/>
  <c r="G78" i="1"/>
  <c r="G48" i="1"/>
  <c r="G42" i="1"/>
  <c r="E7" i="5"/>
  <c r="D7" i="5" s="1"/>
  <c r="E8" i="5"/>
  <c r="D8" i="5" l="1"/>
  <c r="G30" i="1" s="1"/>
  <c r="G24" i="1"/>
</calcChain>
</file>

<file path=xl/sharedStrings.xml><?xml version="1.0" encoding="utf-8"?>
<sst xmlns="http://schemas.openxmlformats.org/spreadsheetml/2006/main" count="417" uniqueCount="323">
  <si>
    <t>1)</t>
  </si>
  <si>
    <t>2)</t>
  </si>
  <si>
    <t>3)</t>
  </si>
  <si>
    <t>DIRECTNESS in DISTANCE</t>
  </si>
  <si>
    <t>CRITERIUM</t>
  </si>
  <si>
    <t>CYCLING HIGHWAY ASSESSMENT TOOL</t>
  </si>
  <si>
    <t>COUNTRY:</t>
  </si>
  <si>
    <t>DATE</t>
  </si>
  <si>
    <t>TOTAL CH DISTANCE:</t>
  </si>
  <si>
    <t>FROM:</t>
  </si>
  <si>
    <t>TO:</t>
  </si>
  <si>
    <t>ASSESSORS:</t>
  </si>
  <si>
    <t>4)</t>
  </si>
  <si>
    <t>DIRECTNESS in INTERRUPTIONS</t>
  </si>
  <si>
    <t>5)</t>
  </si>
  <si>
    <t>6)</t>
  </si>
  <si>
    <t>7)</t>
  </si>
  <si>
    <t>8)</t>
  </si>
  <si>
    <t>9)</t>
  </si>
  <si>
    <t>10)</t>
  </si>
  <si>
    <t>11)</t>
  </si>
  <si>
    <t>12)</t>
  </si>
  <si>
    <t>14)</t>
  </si>
  <si>
    <t>COMFORT SHELTER</t>
  </si>
  <si>
    <t>15)</t>
  </si>
  <si>
    <t>16)</t>
  </si>
  <si>
    <t>ATTRACTIVENESS in spatial context / environment</t>
  </si>
  <si>
    <t>17)</t>
  </si>
  <si>
    <t>ATTRACTIVENESS in MONOTONITY</t>
  </si>
  <si>
    <t>18)</t>
  </si>
  <si>
    <t>19)</t>
  </si>
  <si>
    <t>21)</t>
  </si>
  <si>
    <t>There is an active community of users; there is an interaction at least 3 times a year with the community members and ambassadors</t>
  </si>
  <si>
    <t>VR-SOURCE:</t>
  </si>
  <si>
    <t>VIDEO-SOURCE*:</t>
  </si>
  <si>
    <t>* required for this high-level assessment</t>
  </si>
  <si>
    <t>ROUTE-MAP*:</t>
  </si>
  <si>
    <t>people doing the joint assessment; Full Name (Organisation),</t>
  </si>
  <si>
    <t>link to picture or route on internet or to central CH site?</t>
  </si>
  <si>
    <t xml:space="preserve">Lighting is excellent, social control by users/environment, </t>
  </si>
  <si>
    <t>social unsafe: No lighting, few users and no alternatives</t>
  </si>
  <si>
    <t>Parts feel social unsafe but there are alternatives for the social unsafe parts</t>
  </si>
  <si>
    <t xml:space="preserve">Parts feel social unsafe </t>
  </si>
  <si>
    <t>ROAD SAFETY - lighting &amp; reflection &amp; visibility</t>
  </si>
  <si>
    <t>ACCESSIBILITY 24/7 12/12</t>
  </si>
  <si>
    <t>There are more than 10 days of inaccessability due to snow, leeves,…</t>
  </si>
  <si>
    <t>There are more than 5 days of inaccessability due to snow, leeves,…; Service Level agreement on maintenance</t>
  </si>
  <si>
    <t>There is a trainlike - gradient</t>
  </si>
  <si>
    <t>There are lots of steep gradients</t>
  </si>
  <si>
    <t>CROW Z&gt;750 = l / H2</t>
  </si>
  <si>
    <t>Z-waarde (Inspiratieboek snelle fietsroutes, CROW)</t>
  </si>
  <si>
    <t>Minimaal Z&gt;500</t>
  </si>
  <si>
    <t>13)</t>
  </si>
  <si>
    <t>20)</t>
  </si>
  <si>
    <t>as is</t>
  </si>
  <si>
    <t>km</t>
  </si>
  <si>
    <t>Possible solutions</t>
  </si>
  <si>
    <t>Solution: you could well design the object</t>
  </si>
  <si>
    <t>Examples of irritating</t>
  </si>
  <si>
    <t>ECHO-TOOL: intersections cycle - pedestrian, cycle - cycle, cycle-car road: assessment</t>
  </si>
  <si>
    <t>Minimal Z&gt;330</t>
  </si>
  <si>
    <t>l=length divided by H square (hoogte in kwadraat)</t>
  </si>
  <si>
    <t xml:space="preserve">4) rescue service; VAB bike for CH, </t>
  </si>
  <si>
    <t>ATTRACTIVENESS - HEALTH, POLLUTION &amp; HINDERANCE (SMELL)</t>
  </si>
  <si>
    <t>The CH uses a unified branding the National or preferably European Identity and brand with scale factors, website</t>
  </si>
  <si>
    <t xml:space="preserve">to be </t>
  </si>
  <si>
    <t>**also future highways can be assessed</t>
  </si>
  <si>
    <t>ASSESSED SITUATION**</t>
  </si>
  <si>
    <t xml:space="preserve"> DATE (only for future CH)</t>
  </si>
  <si>
    <t>AWARENESS</t>
  </si>
  <si>
    <t>Assessment of a existing (as is) or future (to be) CH</t>
  </si>
  <si>
    <t>Deploy a common vision of a cycle highway, mainly by defining stretching but achievable targets within LEVEL 3 and LEVEL 4</t>
  </si>
  <si>
    <t>GOAL OF THE Cycle Highway Maturity Assessment TOOL</t>
  </si>
  <si>
    <t xml:space="preserve">The Cycle Highway Maturity Assessment TOOL </t>
  </si>
  <si>
    <t>What is it NOT:</t>
  </si>
  <si>
    <t xml:space="preserve">1) </t>
  </si>
  <si>
    <t>A mandatory target for all cycle highway within all regions</t>
  </si>
  <si>
    <t>An opportunity to go and see other Cycle Highways in other Regions</t>
  </si>
  <si>
    <t>A limited set of criteria which don't evolve (input is expected and every year an upgrade can be made by new insights gather in the Cycle Highway Academy)</t>
  </si>
  <si>
    <t>- pleasant riding</t>
  </si>
  <si>
    <t>VOCABULARY CYCLE HIGHWAY</t>
  </si>
  <si>
    <t>Attractiveness</t>
  </si>
  <si>
    <t>Pleasant Riding on the Cycle Highway</t>
  </si>
  <si>
    <t>Design speed tool - Adam</t>
  </si>
  <si>
    <t>ADVANCED ANALYSIS (ECHO)</t>
  </si>
  <si>
    <t>SCORE</t>
  </si>
  <si>
    <t>DIRECTNESS in TRAVEL TIME</t>
  </si>
  <si>
    <t>ROAD SAFETY - WIDTH</t>
  </si>
  <si>
    <t xml:space="preserve">ROAD SAFETY - Obstacles </t>
  </si>
  <si>
    <t>ATTRACTIVENESS - Social Safety</t>
  </si>
  <si>
    <t>Health related: carbon black particles, air quality, noise, smell</t>
  </si>
  <si>
    <t xml:space="preserve">ATTRACTIVENESS - ACTIVATION &amp; STIMULATION </t>
  </si>
  <si>
    <t>There is no activation of active users on the CH</t>
  </si>
  <si>
    <t>TOOL VITO = Bicycle for air quality measurement</t>
  </si>
  <si>
    <t>COHERENCE - CONNECTIONS</t>
  </si>
  <si>
    <t xml:space="preserve">Inspire &amp; stimulate innovation </t>
  </si>
  <si>
    <t>Service Assessment or Survey</t>
  </si>
  <si>
    <t>please print out on detailed A3 to do assessment !</t>
  </si>
  <si>
    <t>ECHO - measuring bike univ of Antwerp</t>
  </si>
  <si>
    <t>ECHO (see "Inspiratieboek snelle fietsroutes", CROW)</t>
  </si>
  <si>
    <t>ECHO = survey on attractiveness for users</t>
  </si>
  <si>
    <t>Less than 3 days of inaccessability, 24/7 - lighting, removing snow &amp; maintenance, leeves removal</t>
  </si>
  <si>
    <t>Less than 1 day of inaccessability, 24/7 - lighting, removing snow &amp; maintenance, leeves removal</t>
  </si>
  <si>
    <t>You have a Cycle Highway with no name and no identity</t>
  </si>
  <si>
    <t>The route has a identity (name /signs are used locally on parts of the CH)</t>
  </si>
  <si>
    <t>The CH has a Regional Identity, brand name, with regional scale factors</t>
  </si>
  <si>
    <t>CYCLE HIGHWAY (CH) NAME / IDENTIFICATION:</t>
  </si>
  <si>
    <t xml:space="preserve">- stimulation of active users by gamification </t>
  </si>
  <si>
    <t>and ambassification</t>
  </si>
  <si>
    <t>e.g. solution can also be separation in time</t>
  </si>
  <si>
    <t>e.g. Schoolstreet</t>
  </si>
  <si>
    <t>e.g. DUCK</t>
  </si>
  <si>
    <t>Virtual Reality (open) source, e.g. on  HTC Vive, Oculus Rift,…</t>
  </si>
  <si>
    <t>branding &amp; identity (e.g. by signs, all brand touch points)</t>
  </si>
  <si>
    <t>e.g. Bikescout is on LEVEL3 or traffic lights</t>
  </si>
  <si>
    <t>e.g. TUNNEL / BRIDGE = LEVEL 4 on main roadsor ELEVATED side road</t>
  </si>
  <si>
    <t>e.g. CAR FREE CITY - on level 4 (time locks); roundabout in the Netherlands</t>
  </si>
  <si>
    <t>emergency service is necessary (e.g. emergy drone, ambulance)</t>
  </si>
  <si>
    <t>The CH has some activation  e.g. gamification by social status, immediate counters; there is a community, fe facebook, twitter,…</t>
  </si>
  <si>
    <t>CH connects 2 cities (or a city with a suburb, major workplace, etc.) at the start and end of the route</t>
  </si>
  <si>
    <t>CH starts and end at pivotal points in the connected area and has no more than 50% missing links</t>
  </si>
  <si>
    <t>CH starts and end at pivotal points in the connected area and has no more than 25% missing links</t>
  </si>
  <si>
    <r>
      <t xml:space="preserve">CH starts and ends at pivotal points in the connected area and has no more than 10% missing links and contains state-of-the-art </t>
    </r>
    <r>
      <rPr>
        <b/>
        <sz val="11"/>
        <color theme="1"/>
        <rFont val="Calibri"/>
        <family val="2"/>
        <scheme val="minor"/>
      </rPr>
      <t>PARK&amp;BIKE HUBS</t>
    </r>
    <r>
      <rPr>
        <sz val="11"/>
        <color theme="1"/>
        <rFont val="Calibri"/>
        <family val="2"/>
        <scheme val="minor"/>
      </rPr>
      <t xml:space="preserve"> for Modal changes</t>
    </r>
  </si>
  <si>
    <t>All tunnels, crossings and mixed traffic sections are lit; there are markings at least on curves and before obstacles</t>
  </si>
  <si>
    <t>A very strict exact science (in scoring)</t>
  </si>
  <si>
    <t>SECTIONS</t>
  </si>
  <si>
    <t>NR</t>
  </si>
  <si>
    <t>Park&amp;Bike HUB</t>
  </si>
  <si>
    <t>Location where you change your transport modus, but focuses on Modal change for Bikers (f.e. contains bike sharing hub,…)</t>
  </si>
  <si>
    <t>Pivotal point</t>
  </si>
  <si>
    <t>COHERENCE - infrastructure readability</t>
  </si>
  <si>
    <t>yellow = automated</t>
  </si>
  <si>
    <t>do not fill in yellow zones</t>
  </si>
  <si>
    <t>SECTION APPROACH FOR CYCLE HIGHWAY ASSESSMENT</t>
  </si>
  <si>
    <t>DIRECTNESS in distance</t>
  </si>
  <si>
    <t>n.a.</t>
  </si>
  <si>
    <t>ROAD SAFETY - LIGHTING &amp; REFLECTION</t>
  </si>
  <si>
    <t>COMFORT - SHELTER</t>
  </si>
  <si>
    <t>ATTRACTIVENESS in spatial context - pleasant riding</t>
  </si>
  <si>
    <t>ATTRACTIVENESS in SOCIAL SAFETY</t>
  </si>
  <si>
    <t>ATTRACTIVENESS - ACTIVATION &amp; GAMIFICATION</t>
  </si>
  <si>
    <t>ACCESSIBILITY</t>
  </si>
  <si>
    <t>LEVEL</t>
  </si>
  <si>
    <t>Missing links</t>
  </si>
  <si>
    <t>COHERENCE - connections (count the missing and existing links)</t>
  </si>
  <si>
    <t>not by section approach</t>
  </si>
  <si>
    <t>Public transport</t>
  </si>
  <si>
    <t>bus station, train station, metro, ferry (excluded: airport)</t>
  </si>
  <si>
    <t>READABILITY in INFRASTRUCTURE</t>
  </si>
  <si>
    <t xml:space="preserve">AWARENESS </t>
  </si>
  <si>
    <t>Readability</t>
  </si>
  <si>
    <t>There are some readability elements and you can find the road (but some stops are needed for new users to look for the road)</t>
  </si>
  <si>
    <t xml:space="preserve">readability elements:  surface colors, landscape markers, road signs, lamp design, horizontal marking… </t>
  </si>
  <si>
    <t>Readability elements</t>
  </si>
  <si>
    <t>Readability in infrastructure (by signs and road color) but also readabiltiy in awareness (knowing that it's there, brand recognition)</t>
  </si>
  <si>
    <t xml:space="preserve">Like surface colors, landscape markers, road signs, lamp design, horizontal marking… </t>
  </si>
  <si>
    <t>Landscape markers</t>
  </si>
  <si>
    <t>Start point or end point of the CH</t>
  </si>
  <si>
    <t>IT is only a predictor tool; use other in depth analysis for exact measures</t>
  </si>
  <si>
    <t>Dangerous interections</t>
  </si>
  <si>
    <t xml:space="preserve">The entire CH is well-lit  (including smart lighting-100% lighting) and 100% equipped with edge and median markings </t>
  </si>
  <si>
    <t>Design speed problems</t>
  </si>
  <si>
    <t xml:space="preserve">COMFORT - SURFACE RIDEABILITY </t>
  </si>
  <si>
    <t>COMFORT - STEEP SLOPES COUNT</t>
  </si>
  <si>
    <t>The CH is (semi-)covered (&gt;50%) and offers protection against rain and sun for &gt;50% of its length</t>
  </si>
  <si>
    <t>sheltering can be on the cycle highway or within the range of 50m and easily 24/7 accessible and public</t>
  </si>
  <si>
    <t>ROAD SAFETY - INTERSECTIONS</t>
  </si>
  <si>
    <t xml:space="preserve">DIRECTNESS in TRAVEL TIME </t>
  </si>
  <si>
    <t xml:space="preserve">DIRECTNESS in INTERRUPTIONS </t>
  </si>
  <si>
    <t>ROAD SAFETY - OBSTACLES</t>
  </si>
  <si>
    <t>COMFORT - SURFACE RIDEABILITY</t>
  </si>
  <si>
    <t>COMFORT - GRADIENT</t>
  </si>
  <si>
    <t>ROAD SAFETY INTERSECTIONS</t>
  </si>
  <si>
    <t>COMFORT - SERVICES</t>
  </si>
  <si>
    <t>ROAD SAFETY - SEP. from PARALLEL TRAFFIC</t>
  </si>
  <si>
    <t>KMs of safe separated section in km per section</t>
  </si>
  <si>
    <t>NUMBER of dangerous intersections per section</t>
  </si>
  <si>
    <t xml:space="preserve">NUMBER of interruptions per section </t>
  </si>
  <si>
    <t>NUMBER of sharp curves or design speed problems per section</t>
  </si>
  <si>
    <t>KMs of badly rideable paths per section</t>
  </si>
  <si>
    <t>NUMBER of steep slopes per section</t>
  </si>
  <si>
    <t>WHAT TO COUNT ?</t>
  </si>
  <si>
    <t>COMFORT GRADIENT-STEEP SLOPES</t>
  </si>
  <si>
    <t>COMFORT GRADIENT - ELEVATION</t>
  </si>
  <si>
    <t>22)</t>
  </si>
  <si>
    <t xml:space="preserve">The CH is an example of Gamification by Design, users are rewarded and you can see/proove effects of gamification </t>
  </si>
  <si>
    <t>KMs of attractive section</t>
  </si>
  <si>
    <t>n.a. (count by map)</t>
  </si>
  <si>
    <t>Good width section</t>
  </si>
  <si>
    <t>ATTRACTIVENESS - HEALTH &amp; POLLUTION &amp; NOISE</t>
  </si>
  <si>
    <t>COMFORT - services along CH</t>
  </si>
  <si>
    <t>connections by HUBs to road, train, bus, other bicycle networks</t>
  </si>
  <si>
    <t>Sections/Segments</t>
  </si>
  <si>
    <t xml:space="preserve">Awareness </t>
  </si>
  <si>
    <t>Explanation</t>
  </si>
  <si>
    <t>Services</t>
  </si>
  <si>
    <t>Safe section</t>
  </si>
  <si>
    <t>The width of this path is the whole street width</t>
  </si>
  <si>
    <t>Cycling street - fietstraat</t>
  </si>
  <si>
    <t>Dangerous intersections ; See Eurovelo criteria/app: f.e. limited visibility, left (in right-hand traffic) turn with no hook turn possible, roundabouts with multiple lanes, traffic lights with significant conflicts, long crossings (&gt;10m)  without traffic island or lights, HGV turning right (heavy vehicles) across cycle lane</t>
  </si>
  <si>
    <t>Missing links; connections to public transport (train station, bus) and car parking, to the local cycle network</t>
  </si>
  <si>
    <t>Count the missing links as; two public transport links at start and two public transport links at the end ,  each village within 3km range: at least one link by bike</t>
  </si>
  <si>
    <t>10 Types of services (within range of 50m): (1) toilet , (2) pub/café, (3) drinking water,(4) bike repair shop, (5) shop, (6) restaurant, (7)self service bike repair station, (8) vending machine (fe bike lights), (9) emergency line (helpline), (10) bike sharing station</t>
  </si>
  <si>
    <t>A logical part of the cycle path to be assessed separately,preferably around 5km and the start is in a logical place</t>
  </si>
  <si>
    <t>Related to Criteriumnr</t>
  </si>
  <si>
    <t>Obstacle</t>
  </si>
  <si>
    <t>Lighting</t>
  </si>
  <si>
    <t>Markings</t>
  </si>
  <si>
    <t>Badly ridable segments</t>
  </si>
  <si>
    <t>Not rideable segments</t>
  </si>
  <si>
    <t>Well rideable segment</t>
  </si>
  <si>
    <t xml:space="preserve">deep sand, deep mud, large rocks, deep holes, sandy (this is not allowed for CH - score 0 for rideability) </t>
  </si>
  <si>
    <t>Steep slopes</t>
  </si>
  <si>
    <r>
      <t>Steep slopes (judge slope as &gt;5% on average ?) -  can be assessed by Fietsvademecum  (</t>
    </r>
    <r>
      <rPr>
        <sz val="9"/>
        <color theme="1"/>
        <rFont val="Calibri"/>
        <family val="2"/>
        <scheme val="minor"/>
      </rPr>
      <t>is calculated wrong in CROW vademecum p.60)</t>
    </r>
  </si>
  <si>
    <t>Place for sheltering</t>
  </si>
  <si>
    <t>Potential full stops (eg traffic lights, crossings where you need to give priority,…)</t>
  </si>
  <si>
    <t>Interruptions or stops</t>
  </si>
  <si>
    <t>Tool Version</t>
  </si>
  <si>
    <t>© Created by Bert Celis, Flanders' Bike Valley</t>
  </si>
  <si>
    <t>from the perspective of non CH users or potential users</t>
  </si>
  <si>
    <t>Branding &amp; identity (e.g. by signs, brand touch points), brand awareness of the CH, from the perspective of non or potential users</t>
  </si>
  <si>
    <t>Benchmark with other European Cycle Highways; spindiagram for overview and quick benchmarking</t>
  </si>
  <si>
    <t>SECTION DISTANCE (km)</t>
  </si>
  <si>
    <t>Tunnel, bridge, covered mobility hub, - covering from rain and sun, leaves covering or tree with sheltering function(see pictures)</t>
  </si>
  <si>
    <t>A section where you have separeted cycle path or cars only below 30km/u (and max 500 per day)</t>
  </si>
  <si>
    <t>An obstacle is anything on the path like fence, pole,… (remarki; clearing &lt;0,9m =&gt; SCORE=0)</t>
  </si>
  <si>
    <t>An active light source like led lighting</t>
  </si>
  <si>
    <t>A passive light source, by reflection or fluorescence</t>
  </si>
  <si>
    <t>Segments like cobblestones, small tiles in a bad condition (no more than 5%)</t>
  </si>
  <si>
    <t>Asphalthed, good concrete (well aligned and leveled), bigger concrete tiles (well aligned), smooth, low rolling resistance</t>
  </si>
  <si>
    <t>NUMBER of SHELTERS for wind&amp;rain (&gt;50% covered-&gt;level4)</t>
  </si>
  <si>
    <t>METERS of ascending &amp; descending height differences per section</t>
  </si>
  <si>
    <t>not by section approach (assess in 2 directions)</t>
  </si>
  <si>
    <t>Bidirectional paths; a good section is at least 4 meters (cycling with 3 people) on one direction path a good section 2 meters (x2)</t>
  </si>
  <si>
    <t>KMs of monotone section</t>
  </si>
  <si>
    <t>KMs of no reflection and no lighting</t>
  </si>
  <si>
    <t>Distance as the crow flies</t>
  </si>
  <si>
    <t>Shortest distance (straight line) compared to distance measured on google maps</t>
  </si>
  <si>
    <t>distance as the crow flies</t>
  </si>
  <si>
    <t>total:</t>
  </si>
  <si>
    <t>Count the number of design speed problems (excl interruptions), forcing the the cyclist to slow down because of e.g. a sharp curve or limited visibility.</t>
  </si>
  <si>
    <t>Number of design speed problems per 10 km not higher than...</t>
  </si>
  <si>
    <t>Detour factor = distance / distance as the crow flies no more than...</t>
  </si>
  <si>
    <t>Measure the distance as the crow flies (vogelvluchtafstand) from start to end of the route and compare with the length of the route</t>
  </si>
  <si>
    <t>Count the number of interruptions (potential full stops) because of e.g. traffic lights, or need to yield to perpendicular traffic.</t>
  </si>
  <si>
    <t>VALUE TO MEASURE AND THRESHOLDS</t>
  </si>
  <si>
    <t>Number of dangerous intersections per 10 km not higher than...</t>
  </si>
  <si>
    <t>Number of interruptions per 10 km not higher than...</t>
  </si>
  <si>
    <t>Count dangerous intersections - with fast moving perpendicular traffic OR limited visibility. See EuroVelo European Certification Standard - Handbook for route inspectors chapter 2.2.7 for details and annex 2.2 for examples.</t>
  </si>
  <si>
    <t>Good width</t>
  </si>
  <si>
    <t>Share of safe sections not lower than...</t>
  </si>
  <si>
    <t>ROAD SAFETY - Separation from parallel traffic</t>
  </si>
  <si>
    <t>Measure the length of "safe sections" - either with separate cycle paths, or in mixed traffic with speed limited to 30 km/h and no more than 500 motorised vehicles per day.</t>
  </si>
  <si>
    <t>Judge each section and fill in length of sections with very good and good width (separately). Very good width: 4 m for bidirectional, 2x3 m for unidirectional facilities. Good width: 3 m for bidirectional, 2x2 m for unidirectional facilities.</t>
  </si>
  <si>
    <t>Count the number of obstacles: poles, fences, cattle grids, parked cars etc. Any obstacle with less than 0.9 m clearance reduces the level to 0.</t>
  </si>
  <si>
    <t>Number of obstacles per 10 km not higher than...</t>
  </si>
  <si>
    <t>Measure the length of badly rideable sections (e.g. cobblestones, tiles in bad condition, damaged/badly maintained surface). Any sections that are not rideable at all (e.g. because of deep sand or mud) reduce the level to 0.</t>
  </si>
  <si>
    <t>Share of badly rideable segments not higher than...</t>
  </si>
  <si>
    <t>Number of steep climbs per 10 km not higher than...</t>
  </si>
  <si>
    <t>Total elevation change per 10 km not higher than... [m]</t>
  </si>
  <si>
    <t>Additional requirements</t>
  </si>
  <si>
    <t>It is possible to follow the CH during the night with the appopriate (minimum legal requirements) lighting due to possible solutions such as e.g. lighting, retroreflective signs, etc</t>
  </si>
  <si>
    <t>Measure the length of sections that are lit by night or have continuous horizontal markings (edge or median lines).</t>
  </si>
  <si>
    <t xml:space="preserve">Measure total elevation change: ascend + descend. Can be taken from a GPS track or from a digital map (Google Maps, Open Street Map etc.) </t>
  </si>
  <si>
    <t>E.g. Zaventem - Leuven (21 km): 106m -&gt; 0,5%</t>
  </si>
  <si>
    <t>Count the number of steep climbs. Whether the climb is steep can be either measured in steepness (combination of gradient and slope height, see CROW). As a rule of thumb, check whether it is possible to keep riding on singlespeed city bike.</t>
  </si>
  <si>
    <t>Number of shelters not lower than...</t>
  </si>
  <si>
    <t>Count number of shelters offering protection from wind, rain, sun etc. Include not only dedicated shelters but also sections under bridges etc.</t>
  </si>
  <si>
    <t>Count variety of available services: (1) toilet, (2) pub/café, (3) drinking water, (4) bike repair shop, (5) shop, (6) restaurant, (7) vending machine (e.g. bike lights, tubes), (8) emergency line (helpline), (9) bike sharing station, (10) self service bike repair station</t>
  </si>
  <si>
    <t>Number of different types of services in 10 km section (single section? Whole CH?) not lower than...</t>
  </si>
  <si>
    <t>Share of attractive sections not lower than...</t>
  </si>
  <si>
    <t>Measure the length of sections leading through pleasant, green (forests, meadows, fields, parks, along water etc.) or interesting (landmarks, historical buildings etc.) environments</t>
  </si>
  <si>
    <t>Share of monotonous sections not higher than...</t>
  </si>
  <si>
    <t>Measure the length of sections leading through monotonous environment. Note that landscape can be attractive (meet C14) and monotonous (e.g. 20 km along a straight canal).</t>
  </si>
  <si>
    <t>Share of unhealthy sections not higher than...</t>
  </si>
  <si>
    <t>WEIGHTED AVERAGE [% or PER 10 KM]</t>
  </si>
  <si>
    <t>enter distance as the crow flies from the beginning to the end in the first column only (no section approach)</t>
  </si>
  <si>
    <t>KMs of very good width (&gt;4m bidirectional)</t>
  </si>
  <si>
    <t>Share of sections without lighting or horizontal markings not higher than....</t>
  </si>
  <si>
    <t>There are always either lighting or markings (side or median markings) on every section</t>
  </si>
  <si>
    <t>NUMBER of different types of services per section</t>
  </si>
  <si>
    <t>KMs of good width (percentage in yellow includes good+v. good width)</t>
  </si>
  <si>
    <t>NUMBER of obstacles (but always clearance &gt;0,9 m!)</t>
  </si>
  <si>
    <r>
      <t xml:space="preserve">Develop &amp; deploy and define a </t>
    </r>
    <r>
      <rPr>
        <b/>
        <sz val="11"/>
        <color theme="1"/>
        <rFont val="Calibri"/>
        <family val="2"/>
        <scheme val="minor"/>
      </rPr>
      <t>COMMON VOCABULARY</t>
    </r>
    <r>
      <rPr>
        <sz val="11"/>
        <color theme="1"/>
        <rFont val="Calibri"/>
        <family val="2"/>
        <scheme val="minor"/>
      </rPr>
      <t xml:space="preserve"> for all stakeholders in Europe - improve communication; what is meant by each word (f.e. criterium)</t>
    </r>
  </si>
  <si>
    <t>KMs of unsafe zones (no lighting, socially unsafe zone, deserted)</t>
  </si>
  <si>
    <t>changes after remarks Aleksander</t>
  </si>
  <si>
    <t>The CH has at least 2 continuously recognisable readability elements, at least one horizontal sign and one vertical sign</t>
  </si>
  <si>
    <t>The CH has at least 3 continuously recognisable readability elements, at least one horizontal sign and one vertical sign</t>
  </si>
  <si>
    <t>At least 1 continuously recognisable element and new users can find their way (stopping is allowed)</t>
  </si>
  <si>
    <t>p</t>
  </si>
  <si>
    <t>Landscape markers are readability elements lik railways, Canals, Rivers, Motorway,gas pipeline, coast (that are followed by the CH)</t>
  </si>
  <si>
    <t>Landscpe markers are also readability elements: like traintrack, canal,…</t>
  </si>
  <si>
    <t>infrastructure readability elements: horizontal (stickers on soil, surface colors,…</t>
  </si>
  <si>
    <t>KMs of social unsafe section</t>
  </si>
  <si>
    <t>KMs of unhealthy section</t>
  </si>
  <si>
    <t>KMs of no reflection (markings) and no lighting*</t>
  </si>
  <si>
    <r>
      <t xml:space="preserve">* </t>
    </r>
    <r>
      <rPr>
        <i/>
        <sz val="11"/>
        <color theme="1"/>
        <rFont val="Calibri"/>
        <family val="2"/>
        <scheme val="minor"/>
      </rPr>
      <t>Fill in LEVEL 4 manual if applicable;</t>
    </r>
    <r>
      <rPr>
        <sz val="11"/>
        <color theme="1"/>
        <rFont val="Calibri"/>
        <family val="2"/>
        <scheme val="minor"/>
      </rPr>
      <t xml:space="preserve"> well lit everywhere AND markings on edge and side</t>
    </r>
  </si>
  <si>
    <r>
      <rPr>
        <b/>
        <sz val="11"/>
        <color theme="1"/>
        <rFont val="Calibri"/>
        <family val="2"/>
        <scheme val="minor"/>
      </rPr>
      <t>Very good width</t>
    </r>
    <r>
      <rPr>
        <sz val="11"/>
        <color theme="1"/>
        <rFont val="Calibri"/>
        <family val="2"/>
        <scheme val="minor"/>
      </rPr>
      <t xml:space="preserve"> on no less than...</t>
    </r>
  </si>
  <si>
    <t>GENERAL INFO ABOUT THE ASSESSED CYCLE HIGHWAY</t>
  </si>
  <si>
    <t xml:space="preserve">4.4 </t>
  </si>
  <si>
    <t>4.3</t>
  </si>
  <si>
    <t>4.2</t>
  </si>
  <si>
    <t>Remarks Alexander and update formulas, section approach for most of the criteria</t>
  </si>
  <si>
    <t>4.4</t>
  </si>
  <si>
    <t>Version shown at the Cycle Highway Academy Frankfurt</t>
  </si>
  <si>
    <t>VERSION MANAGEMENT</t>
  </si>
  <si>
    <t>(value copied from MATRIX-SECTION APPROACH)</t>
  </si>
  <si>
    <t>footage of CH e.g. on CH youtube channel, made by GoPro,r Drone, or UPLOADED to KINOMAP</t>
  </si>
  <si>
    <t>Changes to LEVEL values and percentages</t>
  </si>
  <si>
    <t>Updates with remarks CHA-Frankfurt, correction of multiple formulas, testing of formula's</t>
  </si>
  <si>
    <t>NUMBER</t>
  </si>
  <si>
    <t xml:space="preserve">CHANGES   </t>
  </si>
  <si>
    <t>15/06.2019</t>
  </si>
  <si>
    <t>Corrections and new words vocabulary</t>
  </si>
  <si>
    <t>INSTRUCTIONS</t>
  </si>
  <si>
    <t>Secondly use the "MATRIX-SECTIONS APPROACH" together with the VOCABULARY to fill it in section by section</t>
  </si>
  <si>
    <t>TIP: Use the "EMPTY SECTION" sheet when you're on the road (see presentation on Academy)</t>
  </si>
  <si>
    <t>OVERVIEW OF CRITERIA (AUTOMATICALLY FILLED IN)</t>
  </si>
  <si>
    <t>Follow the Cycle Highway Academy or read the slides of the Academy on this topic very carefully</t>
  </si>
  <si>
    <t>Use the sheet "CH Maturity Assessment Tool" first to fill in general information about the Cycle Highway</t>
  </si>
  <si>
    <t>4.5</t>
  </si>
  <si>
    <t>Update - replaced "Peter Sagan" with "Remco Evenepoel" in Vocabulary</t>
  </si>
  <si>
    <r>
      <t xml:space="preserve">Sharp curves which you need to take below the speed of 30km/u because of bad visibility and even </t>
    </r>
    <r>
      <rPr>
        <b/>
        <sz val="11"/>
        <color rgb="FFFF0000"/>
        <rFont val="Calibri"/>
        <family val="2"/>
        <scheme val="minor"/>
      </rPr>
      <t>Remco Evenepoel</t>
    </r>
    <r>
      <rPr>
        <sz val="11"/>
        <color theme="1"/>
        <rFont val="Calibri"/>
        <family val="2"/>
        <scheme val="minor"/>
      </rPr>
      <t xml:space="preserve"> won't make this curve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</si>
</sst>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9"/>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rgb="FFFF0000"/>
      <name val="Calibri"/>
      <family val="2"/>
      <scheme val="minor"/>
    </font>
    <font>
      <sz val="16"/>
      <color rgb="FFFF0000"/>
      <name val="Calibri"/>
      <family val="2"/>
      <scheme val="minor"/>
    </font>
    <font>
      <sz val="11"/>
      <color rgb="FFFF0000"/>
      <name val="Calibri"/>
      <family val="2"/>
      <scheme val="minor"/>
    </font>
    <font>
      <b/>
      <sz val="11"/>
      <color theme="0"/>
      <name val="Calibri"/>
      <family val="2"/>
      <scheme val="minor"/>
    </font>
    <font>
      <b/>
      <sz val="18"/>
      <color theme="1"/>
      <name val="Calibri"/>
      <family val="2"/>
      <scheme val="minor"/>
    </font>
    <font>
      <sz val="18"/>
      <color rgb="FFFF0000"/>
      <name val="Calibri"/>
      <family val="2"/>
      <scheme val="minor"/>
    </font>
    <font>
      <sz val="9"/>
      <color theme="1"/>
      <name val="Calibri"/>
      <family val="2"/>
      <scheme val="minor"/>
    </font>
    <font>
      <b/>
      <sz val="16"/>
      <color rgb="FFFF0000"/>
      <name val="Calibri"/>
      <family val="2"/>
      <scheme val="minor"/>
    </font>
    <font>
      <i/>
      <sz val="11"/>
      <color rgb="FFFF0000"/>
      <name val="Calibri"/>
      <family val="2"/>
      <scheme val="minor"/>
    </font>
    <font>
      <b/>
      <sz val="16"/>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bgColor indexed="64"/>
      </patternFill>
    </fill>
    <fill>
      <patternFill patternType="solid">
        <fgColor theme="8" tint="0.79998168889431442"/>
        <bgColor indexed="64"/>
      </patternFill>
    </fill>
    <fill>
      <patternFill patternType="solid">
        <fgColor rgb="FFAAFE96"/>
        <bgColor indexed="64"/>
      </patternFill>
    </fill>
    <fill>
      <patternFill patternType="solid">
        <fgColor theme="0"/>
        <bgColor indexed="64"/>
      </patternFill>
    </fill>
    <fill>
      <patternFill patternType="solid">
        <fgColor theme="4" tint="-0.24997711111789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113">
    <xf numFmtId="0" fontId="0" fillId="0" borderId="0" xfId="0"/>
    <xf numFmtId="0" fontId="2" fillId="0" borderId="0" xfId="0" applyFont="1"/>
    <xf numFmtId="0" fontId="3" fillId="0" borderId="0" xfId="0" applyFont="1"/>
    <xf numFmtId="0" fontId="4" fillId="0" borderId="0" xfId="0" applyFont="1"/>
    <xf numFmtId="0" fontId="4" fillId="2" borderId="0" xfId="0" applyFont="1" applyFill="1"/>
    <xf numFmtId="0" fontId="6" fillId="0" borderId="0" xfId="0" applyFont="1"/>
    <xf numFmtId="0" fontId="7" fillId="0" borderId="0" xfId="0" applyFont="1"/>
    <xf numFmtId="0" fontId="8" fillId="0" borderId="1" xfId="0" applyFont="1" applyBorder="1"/>
    <xf numFmtId="0" fontId="9" fillId="0" borderId="2" xfId="0" applyFont="1" applyBorder="1"/>
    <xf numFmtId="0" fontId="4" fillId="0" borderId="2" xfId="0" applyFont="1" applyBorder="1"/>
    <xf numFmtId="0" fontId="4" fillId="0" borderId="3" xfId="0" applyFont="1" applyBorder="1"/>
    <xf numFmtId="0" fontId="8" fillId="0" borderId="6" xfId="0" applyFont="1" applyBorder="1"/>
    <xf numFmtId="0" fontId="4" fillId="0" borderId="7" xfId="0" applyFont="1" applyBorder="1"/>
    <xf numFmtId="0" fontId="4" fillId="0" borderId="8" xfId="0" applyFont="1" applyBorder="1"/>
    <xf numFmtId="0" fontId="5" fillId="0" borderId="2" xfId="0" applyFont="1" applyBorder="1"/>
    <xf numFmtId="0" fontId="5" fillId="0" borderId="3" xfId="0" applyFont="1" applyBorder="1"/>
    <xf numFmtId="0" fontId="8" fillId="0" borderId="4" xfId="0" applyFont="1" applyBorder="1"/>
    <xf numFmtId="0" fontId="4" fillId="0" borderId="5" xfId="0" applyFont="1" applyBorder="1"/>
    <xf numFmtId="0" fontId="9" fillId="0" borderId="0" xfId="0" applyFont="1"/>
    <xf numFmtId="0" fontId="10" fillId="0" borderId="0" xfId="0" applyFont="1"/>
    <xf numFmtId="0" fontId="10" fillId="0" borderId="7" xfId="0" applyFont="1" applyBorder="1"/>
    <xf numFmtId="0" fontId="9" fillId="0" borderId="0" xfId="0" quotePrefix="1" applyFont="1"/>
    <xf numFmtId="0" fontId="11" fillId="0" borderId="0" xfId="0" applyFont="1"/>
    <xf numFmtId="0" fontId="12" fillId="0" borderId="0" xfId="0" applyFont="1"/>
    <xf numFmtId="0" fontId="4" fillId="3" borderId="0" xfId="0" applyFont="1" applyFill="1"/>
    <xf numFmtId="0" fontId="5" fillId="3" borderId="0" xfId="0" applyFont="1" applyFill="1"/>
    <xf numFmtId="0" fontId="4" fillId="4" borderId="0" xfId="0" applyFont="1" applyFill="1"/>
    <xf numFmtId="0" fontId="13" fillId="0" borderId="0" xfId="0" quotePrefix="1" applyFont="1"/>
    <xf numFmtId="9" fontId="4" fillId="0" borderId="0" xfId="0" applyNumberFormat="1" applyFont="1"/>
    <xf numFmtId="0" fontId="0" fillId="0" borderId="4" xfId="0" applyBorder="1"/>
    <xf numFmtId="0" fontId="0" fillId="0" borderId="9" xfId="0" applyBorder="1"/>
    <xf numFmtId="0" fontId="0" fillId="0" borderId="10" xfId="0" applyBorder="1"/>
    <xf numFmtId="0" fontId="0" fillId="0" borderId="11" xfId="0" applyBorder="1"/>
    <xf numFmtId="0" fontId="0" fillId="0" borderId="12" xfId="0" applyBorder="1"/>
    <xf numFmtId="0" fontId="14" fillId="5" borderId="13" xfId="0" applyFont="1" applyFill="1" applyBorder="1"/>
    <xf numFmtId="0" fontId="14" fillId="5" borderId="14" xfId="0" applyFont="1" applyFill="1" applyBorder="1"/>
    <xf numFmtId="0" fontId="14" fillId="5" borderId="15" xfId="0" applyFont="1" applyFill="1" applyBorder="1" applyAlignment="1">
      <alignment horizontal="center"/>
    </xf>
    <xf numFmtId="0" fontId="14" fillId="5" borderId="16" xfId="0" applyFont="1" applyFill="1" applyBorder="1" applyAlignment="1">
      <alignment horizontal="center"/>
    </xf>
    <xf numFmtId="0" fontId="14" fillId="5" borderId="17" xfId="0" applyFont="1" applyFill="1" applyBorder="1" applyAlignment="1">
      <alignment horizontal="center"/>
    </xf>
    <xf numFmtId="0" fontId="9" fillId="4" borderId="2" xfId="0" applyFont="1" applyFill="1" applyBorder="1"/>
    <xf numFmtId="0" fontId="9" fillId="4" borderId="7" xfId="0" applyFont="1" applyFill="1" applyBorder="1"/>
    <xf numFmtId="0" fontId="14" fillId="5" borderId="18" xfId="0" applyFont="1" applyFill="1" applyBorder="1" applyAlignment="1">
      <alignment horizontal="center"/>
    </xf>
    <xf numFmtId="0" fontId="14" fillId="5" borderId="20" xfId="0" applyFont="1" applyFill="1" applyBorder="1"/>
    <xf numFmtId="0" fontId="14" fillId="5" borderId="19" xfId="0" applyFont="1" applyFill="1" applyBorder="1"/>
    <xf numFmtId="0" fontId="9" fillId="4" borderId="1" xfId="0" applyFont="1" applyFill="1" applyBorder="1"/>
    <xf numFmtId="0" fontId="0" fillId="4" borderId="3" xfId="0" applyFill="1" applyBorder="1"/>
    <xf numFmtId="0" fontId="9" fillId="4" borderId="6" xfId="0" applyFont="1" applyFill="1" applyBorder="1"/>
    <xf numFmtId="0" fontId="0" fillId="4" borderId="8" xfId="0" applyFill="1" applyBorder="1"/>
    <xf numFmtId="0" fontId="15" fillId="0" borderId="0" xfId="0" applyFont="1"/>
    <xf numFmtId="0" fontId="0" fillId="4" borderId="0" xfId="0" applyFill="1"/>
    <xf numFmtId="0" fontId="0" fillId="0" borderId="21" xfId="0" applyBorder="1"/>
    <xf numFmtId="0" fontId="0" fillId="0" borderId="22" xfId="0" applyBorder="1"/>
    <xf numFmtId="0" fontId="0" fillId="0" borderId="19" xfId="0" applyBorder="1"/>
    <xf numFmtId="0" fontId="0" fillId="0" borderId="5" xfId="0" applyBorder="1"/>
    <xf numFmtId="0" fontId="0" fillId="4" borderId="9" xfId="0" applyFill="1" applyBorder="1"/>
    <xf numFmtId="0" fontId="0" fillId="0" borderId="23" xfId="0" applyBorder="1"/>
    <xf numFmtId="0" fontId="0" fillId="0" borderId="24" xfId="0" applyBorder="1"/>
    <xf numFmtId="0" fontId="0" fillId="0" borderId="15" xfId="0" applyBorder="1"/>
    <xf numFmtId="0" fontId="0" fillId="0" borderId="16" xfId="0" applyBorder="1"/>
    <xf numFmtId="0" fontId="0" fillId="0" borderId="17" xfId="0" applyBorder="1"/>
    <xf numFmtId="0" fontId="0" fillId="6" borderId="23" xfId="0" applyFill="1" applyBorder="1"/>
    <xf numFmtId="0" fontId="0" fillId="6" borderId="9" xfId="0" applyFill="1" applyBorder="1"/>
    <xf numFmtId="0" fontId="0" fillId="6" borderId="24" xfId="0" applyFill="1" applyBorder="1"/>
    <xf numFmtId="0" fontId="0" fillId="3" borderId="23" xfId="0" applyFill="1" applyBorder="1"/>
    <xf numFmtId="0" fontId="0" fillId="3" borderId="9" xfId="0" applyFill="1" applyBorder="1"/>
    <xf numFmtId="0" fontId="0" fillId="3" borderId="24" xfId="0" applyFill="1" applyBorder="1"/>
    <xf numFmtId="0" fontId="0" fillId="7" borderId="23" xfId="0" applyFill="1" applyBorder="1"/>
    <xf numFmtId="0" fontId="0" fillId="7" borderId="9" xfId="0" applyFill="1" applyBorder="1"/>
    <xf numFmtId="0" fontId="0" fillId="7" borderId="24" xfId="0" applyFill="1" applyBorder="1"/>
    <xf numFmtId="0" fontId="0" fillId="8" borderId="23" xfId="0" applyFill="1" applyBorder="1"/>
    <xf numFmtId="0" fontId="0" fillId="8" borderId="9" xfId="0" applyFill="1" applyBorder="1"/>
    <xf numFmtId="0" fontId="0" fillId="8" borderId="24" xfId="0" applyFill="1" applyBorder="1"/>
    <xf numFmtId="0" fontId="0" fillId="0" borderId="25" xfId="0" applyBorder="1"/>
    <xf numFmtId="0" fontId="0" fillId="0" borderId="26" xfId="0" applyBorder="1"/>
    <xf numFmtId="0" fontId="0" fillId="0" borderId="27" xfId="0" applyBorder="1"/>
    <xf numFmtId="0" fontId="0" fillId="4" borderId="11" xfId="0" applyFill="1" applyBorder="1"/>
    <xf numFmtId="0" fontId="1" fillId="3" borderId="0" xfId="0" applyFont="1" applyFill="1"/>
    <xf numFmtId="9" fontId="0" fillId="4" borderId="9" xfId="1" applyFont="1" applyFill="1" applyBorder="1"/>
    <xf numFmtId="2" fontId="0" fillId="4" borderId="9" xfId="0" applyNumberFormat="1" applyFill="1" applyBorder="1"/>
    <xf numFmtId="0" fontId="16" fillId="0" borderId="0" xfId="0" applyFont="1"/>
    <xf numFmtId="0" fontId="0" fillId="8" borderId="29" xfId="0" applyFill="1" applyBorder="1"/>
    <xf numFmtId="0" fontId="0" fillId="0" borderId="30" xfId="0" applyBorder="1"/>
    <xf numFmtId="0" fontId="0" fillId="7" borderId="26" xfId="0" applyFill="1" applyBorder="1"/>
    <xf numFmtId="0" fontId="1" fillId="0" borderId="11" xfId="0" applyFont="1" applyBorder="1"/>
    <xf numFmtId="0" fontId="0" fillId="3" borderId="0" xfId="0" applyFill="1"/>
    <xf numFmtId="164" fontId="0" fillId="4" borderId="9" xfId="1" applyNumberFormat="1" applyFont="1" applyFill="1" applyBorder="1"/>
    <xf numFmtId="0" fontId="14" fillId="9" borderId="9" xfId="0" applyFont="1" applyFill="1" applyBorder="1" applyAlignment="1">
      <alignment vertical="top" wrapText="1"/>
    </xf>
    <xf numFmtId="0" fontId="14" fillId="9" borderId="9" xfId="0" applyFont="1" applyFill="1" applyBorder="1"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9" xfId="0" applyBorder="1" applyAlignment="1">
      <alignment horizontal="center" vertical="top"/>
    </xf>
    <xf numFmtId="0" fontId="0" fillId="8" borderId="26" xfId="0" applyFill="1" applyBorder="1"/>
    <xf numFmtId="0" fontId="0" fillId="8" borderId="16" xfId="0" applyFill="1" applyBorder="1"/>
    <xf numFmtId="0" fontId="18" fillId="0" borderId="0" xfId="0" applyFont="1"/>
    <xf numFmtId="0" fontId="1" fillId="0" borderId="0" xfId="0" applyFont="1"/>
    <xf numFmtId="9" fontId="0" fillId="8" borderId="9" xfId="1" applyFont="1" applyFill="1" applyBorder="1"/>
    <xf numFmtId="9" fontId="0" fillId="0" borderId="0" xfId="0" applyNumberFormat="1"/>
    <xf numFmtId="0" fontId="9" fillId="0" borderId="0" xfId="0" applyFont="1" applyAlignment="1">
      <alignment horizontal="left" vertical="top" wrapText="1"/>
    </xf>
    <xf numFmtId="0" fontId="0" fillId="0" borderId="0" xfId="1" applyNumberFormat="1" applyFont="1"/>
    <xf numFmtId="9" fontId="0" fillId="4" borderId="9" xfId="0" applyNumberFormat="1" applyFill="1" applyBorder="1"/>
    <xf numFmtId="165" fontId="0" fillId="4" borderId="28" xfId="0" applyNumberFormat="1" applyFill="1" applyBorder="1"/>
    <xf numFmtId="164" fontId="0" fillId="0" borderId="0" xfId="0" applyNumberFormat="1"/>
    <xf numFmtId="0" fontId="13" fillId="0" borderId="0" xfId="0" applyFont="1"/>
    <xf numFmtId="0" fontId="1" fillId="4" borderId="0" xfId="0" applyFont="1" applyFill="1"/>
    <xf numFmtId="0" fontId="2" fillId="0" borderId="1" xfId="0" applyFont="1" applyBorder="1"/>
    <xf numFmtId="14" fontId="0" fillId="0" borderId="0" xfId="0" applyNumberFormat="1"/>
    <xf numFmtId="0" fontId="20" fillId="0" borderId="0" xfId="0" applyFont="1"/>
    <xf numFmtId="0" fontId="0" fillId="4" borderId="16" xfId="0" applyFill="1" applyBorder="1"/>
    <xf numFmtId="0" fontId="0" fillId="4" borderId="26" xfId="0" applyFill="1" applyBorder="1"/>
    <xf numFmtId="0" fontId="9" fillId="0" borderId="0" xfId="0" applyFont="1" applyAlignment="1">
      <alignment horizontal="left" vertical="top" wrapText="1"/>
    </xf>
    <xf numFmtId="0" fontId="19" fillId="0" borderId="0" xfId="0" applyFont="1" applyAlignment="1">
      <alignment horizontal="left" vertical="top" wrapText="1"/>
    </xf>
    <xf numFmtId="0" fontId="9" fillId="0" borderId="0" xfId="0" applyFont="1" applyAlignment="1">
      <alignment horizontal="left" vertical="top"/>
    </xf>
    <xf numFmtId="0" fontId="9" fillId="0" borderId="0" xfId="0" quotePrefix="1" applyFont="1" applyAlignment="1">
      <alignment horizontal="left" vertical="top" wrapText="1"/>
    </xf>
  </cellXfs>
  <cellStyles count="2">
    <cellStyle name="Procent" xfId="1" builtinId="5"/>
    <cellStyle name="Standaard" xfId="0" builtinId="0"/>
  </cellStyles>
  <dxfs count="0"/>
  <tableStyles count="0" defaultTableStyle="TableStyleMedium2" defaultPivotStyle="PivotStyleLight16"/>
  <colors>
    <mruColors>
      <color rgb="FFAAFE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3"/>
  <sheetViews>
    <sheetView tabSelected="1" workbookViewId="0">
      <selection activeCell="A22" sqref="A22"/>
    </sheetView>
  </sheetViews>
  <sheetFormatPr defaultRowHeight="14.4" x14ac:dyDescent="0.3"/>
  <sheetData>
    <row r="2" spans="1:2" ht="18" x14ac:dyDescent="0.35">
      <c r="A2" s="1" t="s">
        <v>72</v>
      </c>
    </row>
    <row r="3" spans="1:2" x14ac:dyDescent="0.3">
      <c r="A3" t="s">
        <v>0</v>
      </c>
      <c r="B3" t="s">
        <v>70</v>
      </c>
    </row>
    <row r="4" spans="1:2" x14ac:dyDescent="0.3">
      <c r="A4" t="s">
        <v>1</v>
      </c>
      <c r="B4" t="s">
        <v>221</v>
      </c>
    </row>
    <row r="5" spans="1:2" x14ac:dyDescent="0.3">
      <c r="A5" t="s">
        <v>2</v>
      </c>
      <c r="B5" t="s">
        <v>283</v>
      </c>
    </row>
    <row r="6" spans="1:2" x14ac:dyDescent="0.3">
      <c r="A6" t="s">
        <v>12</v>
      </c>
      <c r="B6" t="s">
        <v>71</v>
      </c>
    </row>
    <row r="7" spans="1:2" x14ac:dyDescent="0.3">
      <c r="A7" t="s">
        <v>14</v>
      </c>
      <c r="B7" t="s">
        <v>77</v>
      </c>
    </row>
    <row r="8" spans="1:2" x14ac:dyDescent="0.3">
      <c r="A8" t="s">
        <v>15</v>
      </c>
      <c r="B8" t="s">
        <v>95</v>
      </c>
    </row>
    <row r="9" spans="1:2" x14ac:dyDescent="0.3">
      <c r="A9" t="s">
        <v>16</v>
      </c>
      <c r="B9" t="s">
        <v>158</v>
      </c>
    </row>
    <row r="11" spans="1:2" x14ac:dyDescent="0.3">
      <c r="A11" t="s">
        <v>73</v>
      </c>
    </row>
    <row r="12" spans="1:2" x14ac:dyDescent="0.3">
      <c r="A12" t="s">
        <v>74</v>
      </c>
    </row>
    <row r="13" spans="1:2" x14ac:dyDescent="0.3">
      <c r="A13" t="s">
        <v>75</v>
      </c>
      <c r="B13" t="s">
        <v>76</v>
      </c>
    </row>
    <row r="14" spans="1:2" x14ac:dyDescent="0.3">
      <c r="A14" t="s">
        <v>1</v>
      </c>
      <c r="B14" t="s">
        <v>78</v>
      </c>
    </row>
    <row r="15" spans="1:2" x14ac:dyDescent="0.3">
      <c r="A15" t="s">
        <v>2</v>
      </c>
      <c r="B15" t="s">
        <v>124</v>
      </c>
    </row>
    <row r="18" spans="1:1" ht="18" x14ac:dyDescent="0.35">
      <c r="A18" s="1" t="s">
        <v>314</v>
      </c>
    </row>
    <row r="19" spans="1:1" ht="18" x14ac:dyDescent="0.35">
      <c r="A19" s="1"/>
    </row>
    <row r="20" spans="1:1" x14ac:dyDescent="0.3">
      <c r="A20" t="s">
        <v>318</v>
      </c>
    </row>
    <row r="21" spans="1:1" x14ac:dyDescent="0.3">
      <c r="A21" t="s">
        <v>319</v>
      </c>
    </row>
    <row r="22" spans="1:1" x14ac:dyDescent="0.3">
      <c r="A22" t="s">
        <v>315</v>
      </c>
    </row>
    <row r="23" spans="1:1" x14ac:dyDescent="0.3">
      <c r="A23" t="s">
        <v>316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0"/>
  <sheetViews>
    <sheetView topLeftCell="A5" zoomScale="70" zoomScaleNormal="70" workbookViewId="0">
      <selection activeCell="A17" sqref="A17"/>
    </sheetView>
  </sheetViews>
  <sheetFormatPr defaultColWidth="8.88671875" defaultRowHeight="14.4" x14ac:dyDescent="0.3"/>
  <cols>
    <col min="1" max="1" width="45.44140625" style="3" customWidth="1"/>
    <col min="2" max="5" width="8.88671875" style="3"/>
    <col min="6" max="6" width="8.88671875" style="3" customWidth="1"/>
    <col min="7" max="7" width="12.6640625" style="3" customWidth="1"/>
    <col min="8" max="8" width="8.88671875" style="3"/>
    <col min="9" max="9" width="11.21875" style="3" customWidth="1"/>
    <col min="10" max="19" width="8.88671875" style="3"/>
    <col min="20" max="20" width="55.6640625" style="3" customWidth="1"/>
    <col min="21" max="21" width="3.88671875" style="4" customWidth="1"/>
    <col min="22" max="16384" width="8.88671875" style="3"/>
  </cols>
  <sheetData>
    <row r="1" spans="1:22" ht="21" x14ac:dyDescent="0.4">
      <c r="A1" s="2" t="s">
        <v>5</v>
      </c>
      <c r="N1" s="94" t="s">
        <v>217</v>
      </c>
      <c r="Q1" s="94" t="s">
        <v>299</v>
      </c>
      <c r="R1" s="102" t="s">
        <v>285</v>
      </c>
    </row>
    <row r="2" spans="1:22" ht="21.6" thickBot="1" x14ac:dyDescent="0.45">
      <c r="A2" s="5"/>
      <c r="N2" s="6" t="s">
        <v>218</v>
      </c>
    </row>
    <row r="3" spans="1:22" ht="15.6" x14ac:dyDescent="0.3">
      <c r="A3" s="7" t="s">
        <v>11</v>
      </c>
      <c r="B3" s="8" t="s">
        <v>37</v>
      </c>
      <c r="C3" s="9"/>
      <c r="D3" s="9"/>
      <c r="E3" s="9"/>
      <c r="F3" s="9"/>
      <c r="G3" s="9"/>
      <c r="H3" s="9"/>
      <c r="I3" s="9"/>
      <c r="J3" s="9"/>
      <c r="K3" s="9"/>
      <c r="L3" s="9"/>
      <c r="M3" s="9"/>
      <c r="N3" s="9"/>
      <c r="O3" s="9"/>
      <c r="P3" s="9"/>
      <c r="Q3" s="9"/>
      <c r="R3" s="10"/>
    </row>
    <row r="4" spans="1:22" ht="16.2" thickBot="1" x14ac:dyDescent="0.35">
      <c r="A4" s="11" t="s">
        <v>7</v>
      </c>
      <c r="B4" s="12"/>
      <c r="C4" s="12"/>
      <c r="D4" s="12"/>
      <c r="E4" s="12"/>
      <c r="F4" s="12"/>
      <c r="G4" s="12"/>
      <c r="H4" s="12"/>
      <c r="I4" s="12"/>
      <c r="J4" s="12"/>
      <c r="K4" s="12"/>
      <c r="L4" s="12"/>
      <c r="M4" s="12"/>
      <c r="N4" s="12"/>
      <c r="O4" s="12"/>
      <c r="P4" s="12"/>
      <c r="Q4" s="12"/>
      <c r="R4" s="13"/>
    </row>
    <row r="5" spans="1:22" ht="21.6" thickBot="1" x14ac:dyDescent="0.45">
      <c r="A5" s="5"/>
    </row>
    <row r="6" spans="1:22" ht="18" x14ac:dyDescent="0.35">
      <c r="A6" s="104" t="s">
        <v>298</v>
      </c>
      <c r="B6" s="14"/>
      <c r="C6" s="14"/>
      <c r="D6" s="14"/>
      <c r="E6" s="14"/>
      <c r="F6" s="14"/>
      <c r="G6" s="14"/>
      <c r="H6" s="14"/>
      <c r="I6" s="14"/>
      <c r="J6" s="14"/>
      <c r="K6" s="14"/>
      <c r="L6" s="14"/>
      <c r="M6" s="14"/>
      <c r="N6" s="14"/>
      <c r="O6" s="14"/>
      <c r="P6" s="14"/>
      <c r="Q6" s="14"/>
      <c r="R6" s="15"/>
    </row>
    <row r="7" spans="1:22" ht="15.6" x14ac:dyDescent="0.3">
      <c r="A7" s="16" t="s">
        <v>106</v>
      </c>
      <c r="H7" s="3" t="s">
        <v>9</v>
      </c>
      <c r="M7" s="3" t="s">
        <v>10</v>
      </c>
      <c r="R7" s="17"/>
    </row>
    <row r="8" spans="1:22" ht="15.6" x14ac:dyDescent="0.3">
      <c r="A8" s="16" t="s">
        <v>67</v>
      </c>
      <c r="B8" s="18" t="s">
        <v>54</v>
      </c>
      <c r="C8" s="18" t="s">
        <v>65</v>
      </c>
      <c r="D8" s="18" t="s">
        <v>68</v>
      </c>
      <c r="E8" s="18"/>
      <c r="R8" s="17"/>
    </row>
    <row r="9" spans="1:22" ht="15.6" x14ac:dyDescent="0.3">
      <c r="A9" s="16" t="s">
        <v>8</v>
      </c>
      <c r="B9" s="26">
        <f>'MATRIX - SECTIONS APPROACH'!E4</f>
        <v>6.4</v>
      </c>
      <c r="C9" s="3" t="s">
        <v>55</v>
      </c>
      <c r="D9" s="18" t="s">
        <v>306</v>
      </c>
      <c r="R9" s="17"/>
    </row>
    <row r="10" spans="1:22" ht="15.6" x14ac:dyDescent="0.3">
      <c r="A10" s="16" t="s">
        <v>6</v>
      </c>
      <c r="R10" s="17"/>
    </row>
    <row r="11" spans="1:22" ht="15.6" x14ac:dyDescent="0.3">
      <c r="A11" s="16" t="s">
        <v>36</v>
      </c>
      <c r="B11" s="19" t="s">
        <v>38</v>
      </c>
      <c r="H11" s="18" t="s">
        <v>97</v>
      </c>
      <c r="R11" s="17"/>
    </row>
    <row r="12" spans="1:22" ht="15.6" x14ac:dyDescent="0.3">
      <c r="A12" s="16" t="s">
        <v>34</v>
      </c>
      <c r="B12" s="19" t="s">
        <v>307</v>
      </c>
      <c r="R12" s="17"/>
    </row>
    <row r="13" spans="1:22" ht="16.2" thickBot="1" x14ac:dyDescent="0.35">
      <c r="A13" s="11" t="s">
        <v>33</v>
      </c>
      <c r="B13" s="20" t="s">
        <v>112</v>
      </c>
      <c r="C13" s="12"/>
      <c r="D13" s="12"/>
      <c r="E13" s="12"/>
      <c r="F13" s="12"/>
      <c r="G13" s="12"/>
      <c r="H13" s="12"/>
      <c r="I13" s="12"/>
      <c r="J13" s="12"/>
      <c r="K13" s="12"/>
      <c r="L13" s="12"/>
      <c r="M13" s="12"/>
      <c r="N13" s="12"/>
      <c r="O13" s="12"/>
      <c r="P13" s="12"/>
      <c r="Q13" s="12"/>
      <c r="R13" s="13"/>
    </row>
    <row r="14" spans="1:22" x14ac:dyDescent="0.3">
      <c r="A14" s="18" t="s">
        <v>35</v>
      </c>
      <c r="D14" s="21" t="s">
        <v>66</v>
      </c>
    </row>
    <row r="15" spans="1:22" ht="23.4" x14ac:dyDescent="0.45">
      <c r="A15" s="79"/>
    </row>
    <row r="16" spans="1:22" ht="21" x14ac:dyDescent="0.4">
      <c r="A16" s="93" t="s">
        <v>317</v>
      </c>
      <c r="B16" s="2"/>
      <c r="C16" s="2"/>
      <c r="D16" s="2"/>
      <c r="E16" s="2"/>
      <c r="F16" s="2"/>
      <c r="G16" s="93" t="s">
        <v>85</v>
      </c>
      <c r="H16" s="2" t="s">
        <v>142</v>
      </c>
      <c r="I16" s="106" t="s">
        <v>245</v>
      </c>
      <c r="J16" s="2"/>
      <c r="V16" s="23" t="s">
        <v>84</v>
      </c>
    </row>
    <row r="18" spans="1:22" x14ac:dyDescent="0.3">
      <c r="A18" s="84" t="s">
        <v>0</v>
      </c>
      <c r="B18" s="25" t="s">
        <v>3</v>
      </c>
      <c r="C18" s="24"/>
      <c r="D18" s="24"/>
      <c r="E18" s="24"/>
      <c r="F18" s="24"/>
      <c r="G18" s="26">
        <f>'MATRIX - SECTIONS APPROACH'!D6</f>
        <v>4</v>
      </c>
      <c r="I18" t="s">
        <v>242</v>
      </c>
    </row>
    <row r="19" spans="1:22" x14ac:dyDescent="0.3">
      <c r="B19" s="109" t="s">
        <v>243</v>
      </c>
      <c r="C19" s="109"/>
      <c r="D19" s="109"/>
      <c r="E19" s="109"/>
      <c r="F19" s="109"/>
      <c r="G19" s="109"/>
      <c r="H19" s="3">
        <v>1</v>
      </c>
      <c r="I19" s="28">
        <v>1.4</v>
      </c>
    </row>
    <row r="20" spans="1:22" x14ac:dyDescent="0.3">
      <c r="B20" s="109"/>
      <c r="C20" s="109"/>
      <c r="D20" s="109"/>
      <c r="E20" s="109"/>
      <c r="F20" s="109"/>
      <c r="G20" s="109"/>
      <c r="H20" s="3">
        <v>2</v>
      </c>
      <c r="I20" s="96">
        <v>1.2</v>
      </c>
    </row>
    <row r="21" spans="1:22" x14ac:dyDescent="0.3">
      <c r="B21" s="109"/>
      <c r="C21" s="109"/>
      <c r="D21" s="109"/>
      <c r="E21" s="109"/>
      <c r="F21" s="109"/>
      <c r="G21" s="109"/>
      <c r="H21" s="3">
        <v>3</v>
      </c>
      <c r="I21" s="96">
        <v>1.1499999999999999</v>
      </c>
    </row>
    <row r="22" spans="1:22" x14ac:dyDescent="0.3">
      <c r="B22" s="109"/>
      <c r="C22" s="109"/>
      <c r="D22" s="109"/>
      <c r="E22" s="109"/>
      <c r="F22" s="109"/>
      <c r="G22" s="109"/>
      <c r="H22" s="3">
        <v>4</v>
      </c>
      <c r="I22" s="96">
        <v>1.1000000000000001</v>
      </c>
    </row>
    <row r="23" spans="1:22" x14ac:dyDescent="0.3">
      <c r="I23" s="96"/>
    </row>
    <row r="24" spans="1:22" x14ac:dyDescent="0.3">
      <c r="A24" s="84" t="s">
        <v>1</v>
      </c>
      <c r="B24" s="25" t="s">
        <v>86</v>
      </c>
      <c r="C24" s="24"/>
      <c r="D24" s="24"/>
      <c r="E24" s="24"/>
      <c r="F24" s="24"/>
      <c r="G24" s="26">
        <f>'MATRIX - SECTIONS APPROACH'!D7</f>
        <v>2</v>
      </c>
      <c r="I24" t="s">
        <v>241</v>
      </c>
    </row>
    <row r="25" spans="1:22" x14ac:dyDescent="0.3">
      <c r="B25" s="109" t="s">
        <v>240</v>
      </c>
      <c r="C25" s="109"/>
      <c r="D25" s="109"/>
      <c r="E25" s="109"/>
      <c r="F25" s="109"/>
      <c r="G25" s="109"/>
      <c r="H25" s="3">
        <v>1</v>
      </c>
      <c r="I25">
        <v>20</v>
      </c>
      <c r="V25" s="3" t="s">
        <v>83</v>
      </c>
    </row>
    <row r="26" spans="1:22" x14ac:dyDescent="0.3">
      <c r="B26" s="109"/>
      <c r="C26" s="109"/>
      <c r="D26" s="109"/>
      <c r="E26" s="109"/>
      <c r="F26" s="109"/>
      <c r="G26" s="109"/>
      <c r="H26" s="3">
        <v>2</v>
      </c>
      <c r="I26">
        <v>10</v>
      </c>
    </row>
    <row r="27" spans="1:22" x14ac:dyDescent="0.3">
      <c r="B27" s="109"/>
      <c r="C27" s="109"/>
      <c r="D27" s="109"/>
      <c r="E27" s="109"/>
      <c r="F27" s="109"/>
      <c r="G27" s="109"/>
      <c r="H27" s="3">
        <v>3</v>
      </c>
      <c r="I27">
        <v>5</v>
      </c>
    </row>
    <row r="28" spans="1:22" x14ac:dyDescent="0.3">
      <c r="B28" s="109"/>
      <c r="C28" s="109"/>
      <c r="D28" s="109"/>
      <c r="E28" s="109"/>
      <c r="F28" s="109"/>
      <c r="G28" s="109"/>
      <c r="H28" s="3">
        <v>4</v>
      </c>
      <c r="I28">
        <v>1</v>
      </c>
    </row>
    <row r="30" spans="1:22" x14ac:dyDescent="0.3">
      <c r="A30" s="84" t="s">
        <v>2</v>
      </c>
      <c r="B30" s="25" t="s">
        <v>13</v>
      </c>
      <c r="C30" s="24"/>
      <c r="D30" s="24"/>
      <c r="E30" s="24"/>
      <c r="F30" s="24"/>
      <c r="G30" s="26">
        <f>'MATRIX - SECTIONS APPROACH'!D8</f>
        <v>3</v>
      </c>
      <c r="I30" t="s">
        <v>247</v>
      </c>
    </row>
    <row r="31" spans="1:22" x14ac:dyDescent="0.3">
      <c r="B31" s="109" t="s">
        <v>244</v>
      </c>
      <c r="C31" s="109"/>
      <c r="D31" s="109"/>
      <c r="E31" s="109"/>
      <c r="F31" s="109"/>
      <c r="G31" s="109"/>
      <c r="H31" s="3">
        <v>1</v>
      </c>
      <c r="I31" s="3">
        <v>20</v>
      </c>
    </row>
    <row r="32" spans="1:22" x14ac:dyDescent="0.3">
      <c r="B32" s="109"/>
      <c r="C32" s="109"/>
      <c r="D32" s="109"/>
      <c r="E32" s="109"/>
      <c r="F32" s="109"/>
      <c r="G32" s="109"/>
      <c r="H32" s="3">
        <v>2</v>
      </c>
      <c r="I32" s="3">
        <v>10</v>
      </c>
    </row>
    <row r="33" spans="1:22" x14ac:dyDescent="0.3">
      <c r="B33" s="109"/>
      <c r="C33" s="109"/>
      <c r="D33" s="109"/>
      <c r="E33" s="109"/>
      <c r="F33" s="109"/>
      <c r="G33" s="109"/>
      <c r="H33" s="3">
        <v>3</v>
      </c>
      <c r="I33" s="3">
        <v>5</v>
      </c>
    </row>
    <row r="34" spans="1:22" x14ac:dyDescent="0.3">
      <c r="B34" s="109"/>
      <c r="C34" s="109"/>
      <c r="D34" s="109"/>
      <c r="E34" s="109"/>
      <c r="F34" s="109"/>
      <c r="G34" s="109"/>
      <c r="H34" s="3">
        <v>4</v>
      </c>
      <c r="I34" s="3">
        <v>1</v>
      </c>
    </row>
    <row r="36" spans="1:22" x14ac:dyDescent="0.3">
      <c r="A36" s="84" t="s">
        <v>12</v>
      </c>
      <c r="B36" s="76" t="s">
        <v>166</v>
      </c>
      <c r="C36" s="24"/>
      <c r="D36" s="24"/>
      <c r="E36" s="24"/>
      <c r="F36" s="24"/>
      <c r="G36" s="26">
        <f>'MATRIX - SECTIONS APPROACH'!D9</f>
        <v>2</v>
      </c>
      <c r="I36" t="s">
        <v>246</v>
      </c>
    </row>
    <row r="37" spans="1:22" x14ac:dyDescent="0.3">
      <c r="B37" s="109" t="s">
        <v>248</v>
      </c>
      <c r="C37" s="109"/>
      <c r="D37" s="109"/>
      <c r="E37" s="109"/>
      <c r="F37" s="109"/>
      <c r="G37" s="109"/>
      <c r="H37" s="3">
        <v>1</v>
      </c>
      <c r="I37">
        <v>10</v>
      </c>
      <c r="V37" s="3" t="s">
        <v>59</v>
      </c>
    </row>
    <row r="38" spans="1:22" x14ac:dyDescent="0.3">
      <c r="B38" s="109"/>
      <c r="C38" s="109"/>
      <c r="D38" s="109"/>
      <c r="E38" s="109"/>
      <c r="F38" s="109"/>
      <c r="G38" s="109"/>
      <c r="H38" s="3">
        <v>2</v>
      </c>
      <c r="I38">
        <v>5</v>
      </c>
    </row>
    <row r="39" spans="1:22" x14ac:dyDescent="0.3">
      <c r="B39" s="109"/>
      <c r="C39" s="109"/>
      <c r="D39" s="109"/>
      <c r="E39" s="109"/>
      <c r="F39" s="109"/>
      <c r="G39" s="109"/>
      <c r="H39" s="3">
        <v>3</v>
      </c>
      <c r="I39">
        <v>2</v>
      </c>
      <c r="V39" s="3" t="s">
        <v>114</v>
      </c>
    </row>
    <row r="40" spans="1:22" x14ac:dyDescent="0.3">
      <c r="B40" s="109"/>
      <c r="C40" s="109"/>
      <c r="D40" s="109"/>
      <c r="E40" s="109"/>
      <c r="F40" s="109"/>
      <c r="G40" s="109"/>
      <c r="H40" s="3">
        <v>4</v>
      </c>
      <c r="I40">
        <v>0</v>
      </c>
      <c r="V40" s="3" t="s">
        <v>115</v>
      </c>
    </row>
    <row r="41" spans="1:22" x14ac:dyDescent="0.3">
      <c r="V41" s="3" t="s">
        <v>116</v>
      </c>
    </row>
    <row r="42" spans="1:22" x14ac:dyDescent="0.3">
      <c r="A42" s="84" t="s">
        <v>14</v>
      </c>
      <c r="B42" s="25" t="s">
        <v>87</v>
      </c>
      <c r="C42" s="24"/>
      <c r="D42" s="24"/>
      <c r="E42" s="24"/>
      <c r="F42" s="24"/>
      <c r="G42" s="26">
        <f>'MATRIX - SECTIONS APPROACH'!D10</f>
        <v>2</v>
      </c>
      <c r="I42" s="94" t="s">
        <v>249</v>
      </c>
      <c r="J42" t="s">
        <v>297</v>
      </c>
    </row>
    <row r="43" spans="1:22" x14ac:dyDescent="0.3">
      <c r="B43" s="109" t="s">
        <v>253</v>
      </c>
      <c r="C43" s="109"/>
      <c r="D43" s="109"/>
      <c r="E43" s="109"/>
      <c r="F43" s="109"/>
      <c r="G43" s="109"/>
      <c r="H43" s="3">
        <v>1</v>
      </c>
      <c r="I43" s="96">
        <v>0.8</v>
      </c>
      <c r="J43" s="28">
        <v>0</v>
      </c>
    </row>
    <row r="44" spans="1:22" x14ac:dyDescent="0.3">
      <c r="B44" s="109"/>
      <c r="C44" s="109"/>
      <c r="D44" s="109"/>
      <c r="E44" s="109"/>
      <c r="F44" s="109"/>
      <c r="G44" s="109"/>
      <c r="H44" s="3">
        <v>2</v>
      </c>
      <c r="I44" s="96">
        <v>0.9</v>
      </c>
      <c r="J44" s="28">
        <v>0.5</v>
      </c>
    </row>
    <row r="45" spans="1:22" x14ac:dyDescent="0.3">
      <c r="B45" s="109"/>
      <c r="C45" s="109"/>
      <c r="D45" s="109"/>
      <c r="E45" s="109"/>
      <c r="F45" s="109"/>
      <c r="G45" s="109"/>
      <c r="H45" s="3">
        <v>3</v>
      </c>
      <c r="I45" s="28">
        <v>1</v>
      </c>
      <c r="J45" s="28">
        <v>0.8</v>
      </c>
    </row>
    <row r="46" spans="1:22" x14ac:dyDescent="0.3">
      <c r="B46" s="109"/>
      <c r="C46" s="109"/>
      <c r="D46" s="109"/>
      <c r="E46" s="109"/>
      <c r="F46" s="109"/>
      <c r="G46" s="109"/>
      <c r="H46" s="3">
        <v>4</v>
      </c>
      <c r="I46" s="28">
        <v>1</v>
      </c>
      <c r="J46" s="28">
        <v>0.9</v>
      </c>
    </row>
    <row r="47" spans="1:22" x14ac:dyDescent="0.3">
      <c r="V47" s="3" t="s">
        <v>56</v>
      </c>
    </row>
    <row r="48" spans="1:22" x14ac:dyDescent="0.3">
      <c r="A48" s="84" t="s">
        <v>15</v>
      </c>
      <c r="B48" s="76" t="s">
        <v>251</v>
      </c>
      <c r="C48" s="24"/>
      <c r="D48" s="24"/>
      <c r="E48" s="24"/>
      <c r="F48" s="24"/>
      <c r="G48" s="26">
        <f>'MATRIX - SECTIONS APPROACH'!D12</f>
        <v>1</v>
      </c>
      <c r="I48" t="s">
        <v>250</v>
      </c>
    </row>
    <row r="49" spans="1:27" x14ac:dyDescent="0.3">
      <c r="B49" s="109" t="s">
        <v>252</v>
      </c>
      <c r="C49" s="109"/>
      <c r="D49" s="109"/>
      <c r="E49" s="109"/>
      <c r="F49" s="109"/>
      <c r="G49" s="109"/>
      <c r="H49" s="3">
        <v>1</v>
      </c>
      <c r="I49" s="96">
        <v>0.8</v>
      </c>
    </row>
    <row r="50" spans="1:27" x14ac:dyDescent="0.3">
      <c r="B50" s="109"/>
      <c r="C50" s="109"/>
      <c r="D50" s="109"/>
      <c r="E50" s="109"/>
      <c r="F50" s="109"/>
      <c r="G50" s="109"/>
      <c r="H50" s="3">
        <v>2</v>
      </c>
      <c r="I50" s="96">
        <v>0.9</v>
      </c>
    </row>
    <row r="51" spans="1:27" x14ac:dyDescent="0.3">
      <c r="B51" s="109"/>
      <c r="C51" s="109"/>
      <c r="D51" s="109"/>
      <c r="E51" s="109"/>
      <c r="F51" s="109"/>
      <c r="G51" s="109"/>
      <c r="H51" s="3">
        <v>3</v>
      </c>
      <c r="I51" s="96">
        <v>0.95</v>
      </c>
    </row>
    <row r="52" spans="1:27" x14ac:dyDescent="0.3">
      <c r="B52" s="109"/>
      <c r="C52" s="109"/>
      <c r="D52" s="109"/>
      <c r="E52" s="109"/>
      <c r="F52" s="109"/>
      <c r="G52" s="109"/>
      <c r="H52" s="3">
        <v>4</v>
      </c>
      <c r="I52" s="96">
        <v>1</v>
      </c>
      <c r="V52" s="3" t="s">
        <v>109</v>
      </c>
    </row>
    <row r="53" spans="1:27" x14ac:dyDescent="0.3">
      <c r="V53" s="3" t="s">
        <v>110</v>
      </c>
    </row>
    <row r="54" spans="1:27" x14ac:dyDescent="0.3">
      <c r="A54" s="84" t="s">
        <v>16</v>
      </c>
      <c r="B54" s="25" t="s">
        <v>88</v>
      </c>
      <c r="C54" s="24"/>
      <c r="D54" s="24"/>
      <c r="E54" s="24"/>
      <c r="F54" s="24"/>
      <c r="G54" s="26">
        <f>'MATRIX - SECTIONS APPROACH'!D13</f>
        <v>3</v>
      </c>
      <c r="I54" t="s">
        <v>255</v>
      </c>
    </row>
    <row r="55" spans="1:27" x14ac:dyDescent="0.3">
      <c r="B55" s="109" t="s">
        <v>254</v>
      </c>
      <c r="C55" s="109"/>
      <c r="D55" s="109"/>
      <c r="E55" s="109"/>
      <c r="F55" s="109"/>
      <c r="G55" s="109"/>
      <c r="H55" s="3">
        <v>1</v>
      </c>
      <c r="I55" s="98">
        <v>50</v>
      </c>
    </row>
    <row r="56" spans="1:27" ht="14.4" customHeight="1" x14ac:dyDescent="0.3">
      <c r="B56" s="109"/>
      <c r="C56" s="109"/>
      <c r="D56" s="109"/>
      <c r="E56" s="109"/>
      <c r="F56" s="109"/>
      <c r="G56" s="109"/>
      <c r="H56" s="3">
        <v>2</v>
      </c>
      <c r="I56">
        <v>10</v>
      </c>
    </row>
    <row r="57" spans="1:27" x14ac:dyDescent="0.3">
      <c r="B57" s="109"/>
      <c r="C57" s="109"/>
      <c r="D57" s="109"/>
      <c r="E57" s="109"/>
      <c r="F57" s="109"/>
      <c r="G57" s="109"/>
      <c r="H57" s="3">
        <v>3</v>
      </c>
      <c r="I57">
        <v>5</v>
      </c>
      <c r="X57" s="3" t="s">
        <v>57</v>
      </c>
    </row>
    <row r="58" spans="1:27" x14ac:dyDescent="0.3">
      <c r="B58" s="109"/>
      <c r="C58" s="109"/>
      <c r="D58" s="109"/>
      <c r="E58" s="109"/>
      <c r="F58" s="109"/>
      <c r="G58" s="109"/>
      <c r="H58" s="3">
        <v>4</v>
      </c>
      <c r="I58">
        <v>1</v>
      </c>
      <c r="X58" s="3" t="s">
        <v>58</v>
      </c>
      <c r="AA58" s="3" t="s">
        <v>111</v>
      </c>
    </row>
    <row r="60" spans="1:27" x14ac:dyDescent="0.3">
      <c r="A60" s="84" t="s">
        <v>17</v>
      </c>
      <c r="B60" s="25" t="s">
        <v>43</v>
      </c>
      <c r="C60" s="24"/>
      <c r="D60" s="24"/>
      <c r="E60" s="24"/>
      <c r="F60" s="24"/>
      <c r="G60" s="26">
        <f>'MATRIX - SECTIONS APPROACH'!D14</f>
        <v>2</v>
      </c>
      <c r="I60" t="s">
        <v>278</v>
      </c>
      <c r="J60" t="s">
        <v>260</v>
      </c>
    </row>
    <row r="61" spans="1:27" x14ac:dyDescent="0.3">
      <c r="B61" s="109" t="s">
        <v>262</v>
      </c>
      <c r="C61" s="109"/>
      <c r="D61" s="109"/>
      <c r="E61" s="109"/>
      <c r="F61" s="109"/>
      <c r="G61" s="109"/>
      <c r="H61" s="3">
        <v>1</v>
      </c>
      <c r="I61" s="28">
        <v>1</v>
      </c>
      <c r="J61" t="s">
        <v>261</v>
      </c>
    </row>
    <row r="62" spans="1:27" x14ac:dyDescent="0.3">
      <c r="B62" s="109"/>
      <c r="C62" s="109"/>
      <c r="D62" s="109"/>
      <c r="E62" s="109"/>
      <c r="F62" s="109"/>
      <c r="G62" s="109"/>
      <c r="H62" s="3">
        <v>2</v>
      </c>
      <c r="I62" s="28">
        <v>0.5</v>
      </c>
      <c r="J62" s="3" t="s">
        <v>123</v>
      </c>
    </row>
    <row r="63" spans="1:27" x14ac:dyDescent="0.3">
      <c r="B63" s="109"/>
      <c r="C63" s="109"/>
      <c r="D63" s="109"/>
      <c r="E63" s="109"/>
      <c r="F63" s="109"/>
      <c r="G63" s="109"/>
      <c r="H63" s="3">
        <v>3</v>
      </c>
      <c r="I63" s="28">
        <v>0</v>
      </c>
      <c r="J63" t="s">
        <v>279</v>
      </c>
    </row>
    <row r="64" spans="1:27" x14ac:dyDescent="0.3">
      <c r="B64" s="109"/>
      <c r="C64" s="109"/>
      <c r="D64" s="109"/>
      <c r="E64" s="109"/>
      <c r="F64" s="109"/>
      <c r="G64" s="109"/>
      <c r="H64" s="3">
        <v>4</v>
      </c>
      <c r="I64" s="28">
        <v>0</v>
      </c>
      <c r="J64" t="s">
        <v>160</v>
      </c>
    </row>
    <row r="65" spans="1:26" x14ac:dyDescent="0.3">
      <c r="I65"/>
    </row>
    <row r="66" spans="1:26" x14ac:dyDescent="0.3">
      <c r="A66" s="84" t="s">
        <v>18</v>
      </c>
      <c r="B66" s="76" t="s">
        <v>162</v>
      </c>
      <c r="C66" s="24"/>
      <c r="D66" s="24"/>
      <c r="E66" s="24"/>
      <c r="F66" s="24"/>
      <c r="G66" s="26">
        <f>'MATRIX - SECTIONS APPROACH'!D15</f>
        <v>2</v>
      </c>
      <c r="I66" t="s">
        <v>257</v>
      </c>
    </row>
    <row r="67" spans="1:26" x14ac:dyDescent="0.3">
      <c r="B67" s="109" t="s">
        <v>256</v>
      </c>
      <c r="C67" s="109"/>
      <c r="D67" s="109"/>
      <c r="E67" s="109"/>
      <c r="F67" s="109"/>
      <c r="G67" s="109"/>
      <c r="H67" s="3">
        <v>1</v>
      </c>
      <c r="I67" s="96">
        <v>0.03</v>
      </c>
      <c r="J67" s="102"/>
      <c r="V67" s="3" t="s">
        <v>98</v>
      </c>
    </row>
    <row r="68" spans="1:26" x14ac:dyDescent="0.3">
      <c r="B68" s="109"/>
      <c r="C68" s="109"/>
      <c r="D68" s="109"/>
      <c r="E68" s="109"/>
      <c r="F68" s="109"/>
      <c r="G68" s="109"/>
      <c r="H68" s="3">
        <v>2</v>
      </c>
      <c r="I68" s="96">
        <v>0.02</v>
      </c>
    </row>
    <row r="69" spans="1:26" x14ac:dyDescent="0.3">
      <c r="B69" s="109"/>
      <c r="C69" s="109"/>
      <c r="D69" s="109"/>
      <c r="E69" s="109"/>
      <c r="F69" s="109"/>
      <c r="G69" s="109"/>
      <c r="H69" s="3">
        <v>3</v>
      </c>
      <c r="I69" s="96">
        <v>0.01</v>
      </c>
    </row>
    <row r="70" spans="1:26" x14ac:dyDescent="0.3">
      <c r="B70" s="109"/>
      <c r="C70" s="109"/>
      <c r="D70" s="109"/>
      <c r="E70" s="109"/>
      <c r="F70" s="109"/>
      <c r="G70" s="109"/>
      <c r="H70" s="3">
        <v>4</v>
      </c>
      <c r="I70" s="96">
        <v>0</v>
      </c>
    </row>
    <row r="72" spans="1:26" x14ac:dyDescent="0.3">
      <c r="A72" s="84" t="s">
        <v>19</v>
      </c>
      <c r="B72" s="76" t="s">
        <v>182</v>
      </c>
      <c r="C72" s="24"/>
      <c r="D72" s="24"/>
      <c r="E72" s="24"/>
      <c r="F72" s="24"/>
      <c r="G72" s="26">
        <f>'MATRIX - SECTIONS APPROACH'!D16</f>
        <v>4</v>
      </c>
      <c r="I72" t="s">
        <v>258</v>
      </c>
    </row>
    <row r="73" spans="1:26" x14ac:dyDescent="0.3">
      <c r="B73" s="109" t="s">
        <v>265</v>
      </c>
      <c r="C73" s="109"/>
      <c r="D73" s="109"/>
      <c r="E73" s="109"/>
      <c r="F73" s="109"/>
      <c r="G73" s="109"/>
      <c r="H73" s="3">
        <v>1</v>
      </c>
      <c r="I73">
        <v>5</v>
      </c>
      <c r="V73" s="3" t="s">
        <v>99</v>
      </c>
    </row>
    <row r="74" spans="1:26" x14ac:dyDescent="0.3">
      <c r="B74" s="109"/>
      <c r="C74" s="109"/>
      <c r="D74" s="109"/>
      <c r="E74" s="109"/>
      <c r="F74" s="109"/>
      <c r="G74" s="109"/>
      <c r="H74" s="3">
        <v>2</v>
      </c>
      <c r="I74">
        <v>3</v>
      </c>
      <c r="V74" s="3" t="s">
        <v>48</v>
      </c>
      <c r="Z74" s="3" t="s">
        <v>50</v>
      </c>
    </row>
    <row r="75" spans="1:26" x14ac:dyDescent="0.3">
      <c r="B75" s="109"/>
      <c r="C75" s="109"/>
      <c r="D75" s="109"/>
      <c r="E75" s="109"/>
      <c r="F75" s="109"/>
      <c r="G75" s="109"/>
      <c r="H75" s="3">
        <v>3</v>
      </c>
      <c r="I75">
        <v>1</v>
      </c>
      <c r="V75" s="3" t="s">
        <v>60</v>
      </c>
      <c r="Z75" s="3" t="s">
        <v>61</v>
      </c>
    </row>
    <row r="76" spans="1:26" x14ac:dyDescent="0.3">
      <c r="B76" s="109"/>
      <c r="C76" s="109"/>
      <c r="D76" s="109"/>
      <c r="E76" s="109"/>
      <c r="F76" s="109"/>
      <c r="G76" s="109"/>
      <c r="H76" s="3">
        <v>4</v>
      </c>
      <c r="I76">
        <v>0</v>
      </c>
      <c r="N76" s="3">
        <v>50</v>
      </c>
      <c r="V76" s="3" t="s">
        <v>51</v>
      </c>
      <c r="Z76" s="3" t="s">
        <v>49</v>
      </c>
    </row>
    <row r="77" spans="1:26" x14ac:dyDescent="0.3">
      <c r="C77"/>
      <c r="V77" s="3" t="s">
        <v>47</v>
      </c>
    </row>
    <row r="78" spans="1:26" x14ac:dyDescent="0.3">
      <c r="A78" s="84" t="s">
        <v>20</v>
      </c>
      <c r="B78" s="76" t="s">
        <v>183</v>
      </c>
      <c r="C78" s="24"/>
      <c r="D78" s="24"/>
      <c r="E78" s="24"/>
      <c r="F78" s="24"/>
      <c r="G78" s="26">
        <f>'MATRIX - SECTIONS APPROACH'!D17</f>
        <v>2</v>
      </c>
      <c r="I78" t="s">
        <v>259</v>
      </c>
    </row>
    <row r="79" spans="1:26" x14ac:dyDescent="0.3">
      <c r="B79" s="109" t="s">
        <v>263</v>
      </c>
      <c r="C79" s="109"/>
      <c r="D79" s="109"/>
      <c r="E79" s="109"/>
      <c r="F79" s="109"/>
      <c r="G79" s="109"/>
      <c r="H79" s="3">
        <v>1</v>
      </c>
      <c r="I79" s="96">
        <v>0.05</v>
      </c>
    </row>
    <row r="80" spans="1:26" x14ac:dyDescent="0.3">
      <c r="B80" s="109"/>
      <c r="C80" s="109"/>
      <c r="D80" s="109"/>
      <c r="E80" s="109"/>
      <c r="F80" s="109"/>
      <c r="G80" s="109"/>
      <c r="H80" s="3">
        <v>2</v>
      </c>
      <c r="I80" s="96">
        <v>0.02</v>
      </c>
    </row>
    <row r="81" spans="1:26" x14ac:dyDescent="0.3">
      <c r="B81" s="109"/>
      <c r="C81" s="109"/>
      <c r="D81" s="109"/>
      <c r="E81" s="109"/>
      <c r="F81" s="109"/>
      <c r="G81" s="109"/>
      <c r="H81" s="3">
        <v>3</v>
      </c>
      <c r="I81" s="96">
        <v>0.01</v>
      </c>
    </row>
    <row r="82" spans="1:26" x14ac:dyDescent="0.3">
      <c r="B82" s="109"/>
      <c r="C82" s="109"/>
      <c r="D82" s="109"/>
      <c r="E82" s="109"/>
      <c r="F82" s="109"/>
      <c r="G82" s="109"/>
      <c r="H82" s="3">
        <v>4</v>
      </c>
      <c r="I82" s="101">
        <v>5.0000000000000001E-3</v>
      </c>
      <c r="V82" s="3" t="s">
        <v>264</v>
      </c>
    </row>
    <row r="83" spans="1:26" x14ac:dyDescent="0.3">
      <c r="C83"/>
    </row>
    <row r="84" spans="1:26" x14ac:dyDescent="0.3">
      <c r="C84"/>
    </row>
    <row r="85" spans="1:26" x14ac:dyDescent="0.3">
      <c r="A85" s="84" t="s">
        <v>21</v>
      </c>
      <c r="B85" s="25" t="s">
        <v>23</v>
      </c>
      <c r="C85" s="24"/>
      <c r="D85" s="24"/>
      <c r="E85" s="24"/>
      <c r="F85" s="24"/>
      <c r="G85" s="26">
        <f>'MATRIX - SECTIONS APPROACH'!D18</f>
        <v>1</v>
      </c>
      <c r="I85" t="s">
        <v>266</v>
      </c>
      <c r="J85" t="s">
        <v>260</v>
      </c>
    </row>
    <row r="86" spans="1:26" x14ac:dyDescent="0.3">
      <c r="B86" s="109" t="s">
        <v>267</v>
      </c>
      <c r="C86" s="109"/>
      <c r="D86" s="109"/>
      <c r="E86" s="109"/>
      <c r="F86" s="109"/>
      <c r="G86" s="109"/>
      <c r="H86" s="3">
        <v>1</v>
      </c>
      <c r="I86" s="3">
        <v>0</v>
      </c>
    </row>
    <row r="87" spans="1:26" x14ac:dyDescent="0.3">
      <c r="B87" s="109"/>
      <c r="C87" s="109"/>
      <c r="D87" s="109"/>
      <c r="E87" s="109"/>
      <c r="F87" s="109"/>
      <c r="G87" s="109"/>
      <c r="H87" s="3">
        <v>2</v>
      </c>
      <c r="I87">
        <v>2</v>
      </c>
    </row>
    <row r="88" spans="1:26" x14ac:dyDescent="0.3">
      <c r="B88" s="109"/>
      <c r="C88" s="109"/>
      <c r="D88" s="109"/>
      <c r="E88" s="109"/>
      <c r="F88" s="109"/>
      <c r="G88" s="109"/>
      <c r="H88" s="3">
        <v>3</v>
      </c>
      <c r="I88">
        <v>10</v>
      </c>
    </row>
    <row r="89" spans="1:26" x14ac:dyDescent="0.3">
      <c r="B89" s="109"/>
      <c r="C89" s="109"/>
      <c r="D89" s="109"/>
      <c r="E89" s="109"/>
      <c r="F89" s="109"/>
      <c r="G89" s="109"/>
      <c r="H89" s="3">
        <v>4</v>
      </c>
      <c r="I89">
        <v>10</v>
      </c>
      <c r="J89" s="3" t="s">
        <v>164</v>
      </c>
    </row>
    <row r="92" spans="1:26" x14ac:dyDescent="0.3">
      <c r="A92" s="84" t="s">
        <v>52</v>
      </c>
      <c r="B92" s="76" t="s">
        <v>190</v>
      </c>
      <c r="C92" s="24"/>
      <c r="D92" s="24"/>
      <c r="E92" s="24"/>
      <c r="F92" s="24"/>
      <c r="G92" s="26">
        <f>'MATRIX - SECTIONS APPROACH'!D19</f>
        <v>4</v>
      </c>
      <c r="I92" t="s">
        <v>269</v>
      </c>
      <c r="V92" s="3" t="s">
        <v>96</v>
      </c>
    </row>
    <row r="93" spans="1:26" x14ac:dyDescent="0.3">
      <c r="B93" s="109" t="s">
        <v>268</v>
      </c>
      <c r="C93" s="109"/>
      <c r="D93" s="109"/>
      <c r="E93" s="109"/>
      <c r="F93" s="109"/>
      <c r="G93" s="109"/>
      <c r="H93" s="3">
        <v>1</v>
      </c>
      <c r="I93">
        <v>4</v>
      </c>
    </row>
    <row r="94" spans="1:26" x14ac:dyDescent="0.3">
      <c r="B94" s="109"/>
      <c r="C94" s="109"/>
      <c r="D94" s="109"/>
      <c r="E94" s="109"/>
      <c r="F94" s="109"/>
      <c r="G94" s="109"/>
      <c r="H94" s="3">
        <v>2</v>
      </c>
      <c r="I94">
        <v>6</v>
      </c>
    </row>
    <row r="95" spans="1:26" x14ac:dyDescent="0.3">
      <c r="B95" s="109"/>
      <c r="C95" s="109"/>
      <c r="D95" s="109"/>
      <c r="E95" s="109"/>
      <c r="F95" s="109"/>
      <c r="G95" s="109"/>
      <c r="H95" s="3">
        <v>3</v>
      </c>
      <c r="I95">
        <v>8</v>
      </c>
      <c r="V95" s="4" t="s">
        <v>62</v>
      </c>
      <c r="Z95" s="3" t="s">
        <v>117</v>
      </c>
    </row>
    <row r="96" spans="1:26" x14ac:dyDescent="0.3">
      <c r="B96" s="109"/>
      <c r="C96" s="109"/>
      <c r="D96" s="109"/>
      <c r="E96" s="109"/>
      <c r="F96" s="109"/>
      <c r="G96" s="109"/>
      <c r="H96" s="3">
        <v>4</v>
      </c>
      <c r="I96">
        <v>9</v>
      </c>
      <c r="X96" s="4"/>
    </row>
    <row r="97" spans="1:24" x14ac:dyDescent="0.3">
      <c r="B97" s="97"/>
      <c r="C97" s="97"/>
      <c r="D97" s="97"/>
      <c r="E97" s="97"/>
      <c r="F97" s="97"/>
      <c r="G97" s="97"/>
      <c r="X97" s="4"/>
    </row>
    <row r="98" spans="1:24" x14ac:dyDescent="0.3">
      <c r="A98" s="84" t="s">
        <v>22</v>
      </c>
      <c r="B98" s="25" t="s">
        <v>26</v>
      </c>
      <c r="C98" s="24"/>
      <c r="D98" s="24"/>
      <c r="E98" s="24"/>
      <c r="F98" s="24"/>
      <c r="G98" s="26">
        <f>'MATRIX - SECTIONS APPROACH'!D20</f>
        <v>4</v>
      </c>
      <c r="I98" t="s">
        <v>270</v>
      </c>
      <c r="X98" s="4"/>
    </row>
    <row r="99" spans="1:24" x14ac:dyDescent="0.3">
      <c r="B99" s="112" t="s">
        <v>271</v>
      </c>
      <c r="C99" s="112"/>
      <c r="D99" s="112"/>
      <c r="E99" s="112"/>
      <c r="F99" s="112"/>
      <c r="G99" s="112"/>
      <c r="H99" s="3">
        <v>1</v>
      </c>
      <c r="I99" s="96">
        <v>0</v>
      </c>
      <c r="V99" s="3" t="s">
        <v>100</v>
      </c>
    </row>
    <row r="100" spans="1:24" x14ac:dyDescent="0.3">
      <c r="B100" s="112"/>
      <c r="C100" s="112"/>
      <c r="D100" s="112"/>
      <c r="E100" s="112"/>
      <c r="F100" s="112"/>
      <c r="G100" s="112"/>
      <c r="H100" s="3">
        <v>2</v>
      </c>
      <c r="I100" s="96">
        <v>0.3</v>
      </c>
      <c r="J100" s="102"/>
    </row>
    <row r="101" spans="1:24" x14ac:dyDescent="0.3">
      <c r="B101" s="112"/>
      <c r="C101" s="112"/>
      <c r="D101" s="112"/>
      <c r="E101" s="112"/>
      <c r="F101" s="112"/>
      <c r="G101" s="112"/>
      <c r="H101" s="3">
        <v>3</v>
      </c>
      <c r="I101" s="28">
        <v>0.6</v>
      </c>
      <c r="J101" s="102"/>
    </row>
    <row r="102" spans="1:24" x14ac:dyDescent="0.3">
      <c r="B102" s="112"/>
      <c r="C102" s="112"/>
      <c r="D102" s="112"/>
      <c r="E102" s="112"/>
      <c r="F102" s="112"/>
      <c r="G102" s="112"/>
      <c r="H102" s="3">
        <v>4</v>
      </c>
      <c r="I102" s="96">
        <v>0.9</v>
      </c>
    </row>
    <row r="104" spans="1:24" x14ac:dyDescent="0.3">
      <c r="A104" s="84" t="s">
        <v>24</v>
      </c>
      <c r="B104" s="25" t="s">
        <v>28</v>
      </c>
      <c r="C104" s="24"/>
      <c r="D104" s="24"/>
      <c r="E104" s="24"/>
      <c r="F104" s="24"/>
      <c r="G104" s="26">
        <f>'MATRIX - SECTIONS APPROACH'!D21</f>
        <v>3</v>
      </c>
      <c r="I104" t="s">
        <v>272</v>
      </c>
    </row>
    <row r="105" spans="1:24" x14ac:dyDescent="0.3">
      <c r="B105" s="109" t="s">
        <v>273</v>
      </c>
      <c r="C105" s="109"/>
      <c r="D105" s="109"/>
      <c r="E105" s="109"/>
      <c r="F105" s="109"/>
      <c r="G105" s="109"/>
      <c r="H105" s="3">
        <v>1</v>
      </c>
      <c r="I105" s="28">
        <v>1</v>
      </c>
    </row>
    <row r="106" spans="1:24" x14ac:dyDescent="0.3">
      <c r="B106" s="109"/>
      <c r="C106" s="109"/>
      <c r="D106" s="109"/>
      <c r="E106" s="109"/>
      <c r="F106" s="109"/>
      <c r="G106" s="109"/>
      <c r="H106" s="3">
        <v>2</v>
      </c>
      <c r="I106" s="28">
        <v>0.5</v>
      </c>
    </row>
    <row r="107" spans="1:24" x14ac:dyDescent="0.3">
      <c r="B107" s="109"/>
      <c r="C107" s="109"/>
      <c r="D107" s="109"/>
      <c r="E107" s="109"/>
      <c r="F107" s="109"/>
      <c r="G107" s="109"/>
      <c r="H107" s="3">
        <v>3</v>
      </c>
      <c r="I107" s="28">
        <v>0.3</v>
      </c>
    </row>
    <row r="108" spans="1:24" x14ac:dyDescent="0.3">
      <c r="B108" s="109"/>
      <c r="C108" s="109"/>
      <c r="D108" s="109"/>
      <c r="E108" s="109"/>
      <c r="F108" s="109"/>
      <c r="G108" s="109"/>
      <c r="H108" s="3">
        <v>4</v>
      </c>
      <c r="I108" s="28">
        <v>0.1</v>
      </c>
    </row>
    <row r="110" spans="1:24" x14ac:dyDescent="0.3">
      <c r="A110" s="84" t="s">
        <v>25</v>
      </c>
      <c r="B110" s="25" t="s">
        <v>89</v>
      </c>
      <c r="C110" s="24"/>
      <c r="D110" s="24"/>
      <c r="E110" s="24"/>
      <c r="F110" s="24"/>
      <c r="G110" s="26">
        <f>'MATRIX - SECTIONS APPROACH'!D22</f>
        <v>2</v>
      </c>
    </row>
    <row r="111" spans="1:24" x14ac:dyDescent="0.3">
      <c r="B111" s="110" t="s">
        <v>284</v>
      </c>
      <c r="C111" s="110"/>
      <c r="D111" s="110"/>
      <c r="E111" s="110"/>
      <c r="F111" s="110"/>
      <c r="G111" s="110"/>
      <c r="H111" s="3">
        <v>1</v>
      </c>
      <c r="I111" s="28">
        <v>0.9</v>
      </c>
      <c r="J111" s="3" t="s">
        <v>40</v>
      </c>
    </row>
    <row r="112" spans="1:24" x14ac:dyDescent="0.3">
      <c r="B112" s="110"/>
      <c r="C112" s="110"/>
      <c r="D112" s="110"/>
      <c r="E112" s="110"/>
      <c r="F112" s="110"/>
      <c r="G112" s="110"/>
      <c r="H112" s="3">
        <v>2</v>
      </c>
      <c r="I112" s="28">
        <v>0.2</v>
      </c>
      <c r="J112" s="3" t="s">
        <v>42</v>
      </c>
    </row>
    <row r="113" spans="1:22" x14ac:dyDescent="0.3">
      <c r="B113" s="110"/>
      <c r="C113" s="110"/>
      <c r="D113" s="110"/>
      <c r="E113" s="110"/>
      <c r="F113" s="110"/>
      <c r="G113" s="110"/>
      <c r="H113" s="3">
        <v>3</v>
      </c>
      <c r="I113" s="28">
        <v>0.05</v>
      </c>
      <c r="J113" s="3" t="s">
        <v>41</v>
      </c>
    </row>
    <row r="114" spans="1:22" x14ac:dyDescent="0.3">
      <c r="B114" s="110"/>
      <c r="C114" s="110"/>
      <c r="D114" s="110"/>
      <c r="E114" s="110"/>
      <c r="F114" s="110"/>
      <c r="G114" s="110"/>
      <c r="H114" s="3">
        <v>4</v>
      </c>
      <c r="I114" s="28">
        <v>0</v>
      </c>
      <c r="J114" s="3" t="s">
        <v>39</v>
      </c>
    </row>
    <row r="116" spans="1:22" x14ac:dyDescent="0.3">
      <c r="A116" s="84" t="s">
        <v>27</v>
      </c>
      <c r="B116" s="25" t="s">
        <v>63</v>
      </c>
      <c r="C116" s="24"/>
      <c r="D116" s="24"/>
      <c r="E116" s="24"/>
      <c r="F116" s="24"/>
      <c r="G116" s="26">
        <f>'MATRIX - SECTIONS APPROACH'!D23</f>
        <v>3</v>
      </c>
      <c r="I116" t="s">
        <v>274</v>
      </c>
    </row>
    <row r="117" spans="1:22" x14ac:dyDescent="0.3">
      <c r="B117" s="111" t="s">
        <v>90</v>
      </c>
      <c r="C117" s="111"/>
      <c r="D117" s="111"/>
      <c r="E117" s="111"/>
      <c r="F117" s="111"/>
      <c r="G117" s="111"/>
      <c r="H117" s="3">
        <v>1</v>
      </c>
      <c r="I117" s="28">
        <v>0.9</v>
      </c>
      <c r="J117" s="102"/>
      <c r="V117" s="3" t="s">
        <v>93</v>
      </c>
    </row>
    <row r="118" spans="1:22" x14ac:dyDescent="0.3">
      <c r="B118" s="111"/>
      <c r="C118" s="111"/>
      <c r="D118" s="111"/>
      <c r="E118" s="111"/>
      <c r="F118" s="111"/>
      <c r="G118" s="111"/>
      <c r="H118" s="3">
        <v>2</v>
      </c>
      <c r="I118" s="28">
        <v>0.6</v>
      </c>
    </row>
    <row r="119" spans="1:22" x14ac:dyDescent="0.3">
      <c r="B119" s="111"/>
      <c r="C119" s="111"/>
      <c r="D119" s="111"/>
      <c r="E119" s="111"/>
      <c r="F119" s="111"/>
      <c r="G119" s="111"/>
      <c r="H119" s="3">
        <v>3</v>
      </c>
      <c r="I119" s="96">
        <v>0.3</v>
      </c>
    </row>
    <row r="120" spans="1:22" x14ac:dyDescent="0.3">
      <c r="B120" s="111"/>
      <c r="C120" s="111"/>
      <c r="D120" s="111"/>
      <c r="E120" s="111"/>
      <c r="F120" s="111"/>
      <c r="G120" s="111"/>
      <c r="H120" s="3">
        <v>4</v>
      </c>
      <c r="I120" s="28">
        <v>0.05</v>
      </c>
    </row>
    <row r="122" spans="1:22" x14ac:dyDescent="0.3">
      <c r="A122" s="84" t="s">
        <v>29</v>
      </c>
      <c r="B122" s="25" t="s">
        <v>91</v>
      </c>
      <c r="C122" s="24"/>
      <c r="D122" s="24"/>
      <c r="E122" s="24"/>
      <c r="F122" s="24"/>
      <c r="G122" s="26">
        <f>'MATRIX - SECTIONS APPROACH'!D24</f>
        <v>4</v>
      </c>
    </row>
    <row r="123" spans="1:22" x14ac:dyDescent="0.3">
      <c r="H123" s="3">
        <v>1</v>
      </c>
      <c r="I123" s="3" t="s">
        <v>92</v>
      </c>
    </row>
    <row r="124" spans="1:22" x14ac:dyDescent="0.3">
      <c r="B124" s="21" t="s">
        <v>107</v>
      </c>
      <c r="H124" s="3">
        <v>2</v>
      </c>
      <c r="I124" s="3" t="s">
        <v>118</v>
      </c>
    </row>
    <row r="125" spans="1:22" x14ac:dyDescent="0.3">
      <c r="C125" s="3" t="s">
        <v>108</v>
      </c>
      <c r="H125" s="3">
        <v>3</v>
      </c>
      <c r="I125" s="3" t="s">
        <v>32</v>
      </c>
    </row>
    <row r="126" spans="1:22" x14ac:dyDescent="0.3">
      <c r="B126" s="21" t="s">
        <v>79</v>
      </c>
      <c r="H126" s="3">
        <v>4</v>
      </c>
      <c r="I126" t="s">
        <v>185</v>
      </c>
    </row>
    <row r="128" spans="1:22" x14ac:dyDescent="0.3">
      <c r="A128" s="84" t="s">
        <v>30</v>
      </c>
      <c r="B128" s="25" t="s">
        <v>44</v>
      </c>
      <c r="C128" s="24"/>
      <c r="D128" s="24"/>
      <c r="E128" s="24"/>
      <c r="F128" s="24"/>
      <c r="G128" s="26">
        <f>'MATRIX - SECTIONS APPROACH'!D25</f>
        <v>1</v>
      </c>
    </row>
    <row r="129" spans="1:9" x14ac:dyDescent="0.3">
      <c r="H129" s="3">
        <v>1</v>
      </c>
      <c r="I129" s="3" t="s">
        <v>45</v>
      </c>
    </row>
    <row r="130" spans="1:9" x14ac:dyDescent="0.3">
      <c r="H130" s="3">
        <v>2</v>
      </c>
      <c r="I130" s="3" t="s">
        <v>46</v>
      </c>
    </row>
    <row r="131" spans="1:9" x14ac:dyDescent="0.3">
      <c r="H131" s="3">
        <v>3</v>
      </c>
      <c r="I131" s="3" t="s">
        <v>101</v>
      </c>
    </row>
    <row r="132" spans="1:9" x14ac:dyDescent="0.3">
      <c r="H132" s="3">
        <v>4</v>
      </c>
      <c r="I132" s="3" t="s">
        <v>102</v>
      </c>
    </row>
    <row r="134" spans="1:9" x14ac:dyDescent="0.3">
      <c r="A134" s="84" t="s">
        <v>53</v>
      </c>
      <c r="B134" s="76" t="s">
        <v>149</v>
      </c>
      <c r="C134" s="24"/>
      <c r="D134" s="24"/>
      <c r="E134" s="24"/>
      <c r="F134" s="24"/>
      <c r="G134" s="26">
        <f>'MATRIX - SECTIONS APPROACH'!D26</f>
        <v>3</v>
      </c>
    </row>
    <row r="135" spans="1:9" x14ac:dyDescent="0.3">
      <c r="H135" s="3">
        <v>1</v>
      </c>
      <c r="I135" s="3" t="s">
        <v>103</v>
      </c>
    </row>
    <row r="136" spans="1:9" x14ac:dyDescent="0.3">
      <c r="H136" s="3">
        <v>2</v>
      </c>
      <c r="I136" s="3" t="s">
        <v>104</v>
      </c>
    </row>
    <row r="137" spans="1:9" x14ac:dyDescent="0.3">
      <c r="A137" s="27"/>
      <c r="B137" s="18" t="s">
        <v>219</v>
      </c>
      <c r="E137" s="18"/>
      <c r="H137" s="3">
        <v>3</v>
      </c>
      <c r="I137" s="3" t="s">
        <v>105</v>
      </c>
    </row>
    <row r="138" spans="1:9" x14ac:dyDescent="0.3">
      <c r="B138" s="18" t="s">
        <v>113</v>
      </c>
      <c r="H138" s="3">
        <v>4</v>
      </c>
      <c r="I138" s="3" t="s">
        <v>64</v>
      </c>
    </row>
    <row r="139" spans="1:9" ht="21" x14ac:dyDescent="0.4">
      <c r="A139" s="22"/>
      <c r="I139" s="23"/>
    </row>
    <row r="140" spans="1:9" ht="14.4" customHeight="1" x14ac:dyDescent="0.4">
      <c r="A140" s="84" t="s">
        <v>31</v>
      </c>
      <c r="B140" s="76" t="s">
        <v>148</v>
      </c>
      <c r="C140" s="24"/>
      <c r="D140" s="24"/>
      <c r="E140" s="24"/>
      <c r="F140" s="24"/>
      <c r="G140" s="26">
        <f>'MATRIX - SECTIONS APPROACH'!D27</f>
        <v>3</v>
      </c>
      <c r="I140" s="23"/>
    </row>
    <row r="141" spans="1:9" x14ac:dyDescent="0.3">
      <c r="B141" s="18" t="s">
        <v>152</v>
      </c>
      <c r="H141" s="3">
        <v>1</v>
      </c>
      <c r="I141" t="s">
        <v>151</v>
      </c>
    </row>
    <row r="142" spans="1:9" x14ac:dyDescent="0.3">
      <c r="B142" s="18" t="s">
        <v>292</v>
      </c>
      <c r="H142" s="3">
        <v>2</v>
      </c>
      <c r="I142" t="s">
        <v>288</v>
      </c>
    </row>
    <row r="143" spans="1:9" x14ac:dyDescent="0.3">
      <c r="B143" s="18" t="s">
        <v>291</v>
      </c>
      <c r="H143" s="3">
        <v>3</v>
      </c>
      <c r="I143" t="s">
        <v>286</v>
      </c>
    </row>
    <row r="144" spans="1:9" x14ac:dyDescent="0.3">
      <c r="H144" s="3">
        <v>4</v>
      </c>
      <c r="I144" t="s">
        <v>287</v>
      </c>
    </row>
    <row r="146" spans="1:9" x14ac:dyDescent="0.3">
      <c r="A146" s="84" t="s">
        <v>184</v>
      </c>
      <c r="B146" s="25" t="s">
        <v>94</v>
      </c>
      <c r="C146" s="24"/>
      <c r="D146" s="24"/>
      <c r="E146" s="24"/>
      <c r="F146" s="24"/>
      <c r="G146" s="26">
        <f>'MATRIX - SECTIONS APPROACH'!D28</f>
        <v>2</v>
      </c>
    </row>
    <row r="147" spans="1:9" x14ac:dyDescent="0.3">
      <c r="B147" s="18" t="s">
        <v>191</v>
      </c>
      <c r="H147" s="3">
        <v>1</v>
      </c>
      <c r="I147" s="3" t="s">
        <v>119</v>
      </c>
    </row>
    <row r="148" spans="1:9" x14ac:dyDescent="0.3">
      <c r="H148" s="3">
        <v>2</v>
      </c>
      <c r="I148" s="3" t="s">
        <v>120</v>
      </c>
    </row>
    <row r="149" spans="1:9" x14ac:dyDescent="0.3">
      <c r="H149" s="3">
        <v>3</v>
      </c>
      <c r="I149" s="3" t="s">
        <v>121</v>
      </c>
    </row>
    <row r="150" spans="1:9" x14ac:dyDescent="0.3">
      <c r="H150" s="3">
        <v>4</v>
      </c>
      <c r="I150" s="3" t="s">
        <v>122</v>
      </c>
    </row>
  </sheetData>
  <mergeCells count="17">
    <mergeCell ref="B25:G28"/>
    <mergeCell ref="B19:G22"/>
    <mergeCell ref="B31:G34"/>
    <mergeCell ref="B37:G40"/>
    <mergeCell ref="B43:G46"/>
    <mergeCell ref="B73:G76"/>
    <mergeCell ref="B93:G96"/>
    <mergeCell ref="B99:G102"/>
    <mergeCell ref="B49:G52"/>
    <mergeCell ref="B55:G58"/>
    <mergeCell ref="B67:G70"/>
    <mergeCell ref="B61:G64"/>
    <mergeCell ref="B105:G108"/>
    <mergeCell ref="B111:G114"/>
    <mergeCell ref="B117:G120"/>
    <mergeCell ref="B86:G89"/>
    <mergeCell ref="B79:G82"/>
  </mergeCells>
  <pageMargins left="0.7" right="0.7" top="0.75" bottom="0.75" header="0.3" footer="0.3"/>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02A04-DEE6-4CFD-9466-04E0D13A6418}">
  <dimension ref="A1:Y29"/>
  <sheetViews>
    <sheetView zoomScale="90" zoomScaleNormal="90" workbookViewId="0">
      <selection activeCell="H7" sqref="H7"/>
    </sheetView>
  </sheetViews>
  <sheetFormatPr defaultRowHeight="14.4" x14ac:dyDescent="0.3"/>
  <cols>
    <col min="2" max="2" width="40" customWidth="1"/>
    <col min="3" max="3" width="57.44140625" customWidth="1"/>
    <col min="4" max="5" width="8.44140625" customWidth="1"/>
    <col min="6" max="25" width="6.6640625" customWidth="1"/>
  </cols>
  <sheetData>
    <row r="1" spans="1:25" ht="24" thickBot="1" x14ac:dyDescent="0.5">
      <c r="A1" s="48" t="s">
        <v>133</v>
      </c>
      <c r="C1" s="48"/>
      <c r="D1" s="48"/>
    </row>
    <row r="2" spans="1:25" x14ac:dyDescent="0.3">
      <c r="B2" s="44" t="s">
        <v>131</v>
      </c>
      <c r="C2" s="39"/>
      <c r="D2" s="39"/>
      <c r="E2" s="45"/>
      <c r="F2" s="34" t="s">
        <v>125</v>
      </c>
      <c r="G2" s="35"/>
      <c r="H2" s="35"/>
      <c r="I2" s="35"/>
      <c r="J2" s="35"/>
      <c r="K2" s="35"/>
      <c r="L2" s="35"/>
      <c r="M2" s="35"/>
      <c r="N2" s="35"/>
      <c r="O2" s="35"/>
      <c r="P2" s="35"/>
      <c r="Q2" s="35"/>
      <c r="R2" s="35"/>
      <c r="S2" s="35"/>
      <c r="T2" s="35"/>
      <c r="U2" s="35"/>
      <c r="V2" s="35"/>
      <c r="W2" s="35"/>
      <c r="X2" s="42"/>
      <c r="Y2" s="43"/>
    </row>
    <row r="3" spans="1:25" ht="15" thickBot="1" x14ac:dyDescent="0.35">
      <c r="B3" s="46" t="s">
        <v>132</v>
      </c>
      <c r="C3" s="40"/>
      <c r="D3" s="40"/>
      <c r="E3" s="47"/>
      <c r="F3" s="36">
        <v>1</v>
      </c>
      <c r="G3" s="37">
        <v>2</v>
      </c>
      <c r="H3" s="37">
        <v>3</v>
      </c>
      <c r="I3" s="37">
        <v>4</v>
      </c>
      <c r="J3" s="37">
        <v>5</v>
      </c>
      <c r="K3" s="37">
        <v>6</v>
      </c>
      <c r="L3" s="37">
        <v>7</v>
      </c>
      <c r="M3" s="37">
        <v>8</v>
      </c>
      <c r="N3" s="37">
        <v>9</v>
      </c>
      <c r="O3" s="37">
        <v>10</v>
      </c>
      <c r="P3" s="37">
        <v>11</v>
      </c>
      <c r="Q3" s="37">
        <v>12</v>
      </c>
      <c r="R3" s="37">
        <v>13</v>
      </c>
      <c r="S3" s="37">
        <v>14</v>
      </c>
      <c r="T3" s="37">
        <v>15</v>
      </c>
      <c r="U3" s="37">
        <v>16</v>
      </c>
      <c r="V3" s="37">
        <v>17</v>
      </c>
      <c r="W3" s="37">
        <v>18</v>
      </c>
      <c r="X3" s="41">
        <v>19</v>
      </c>
      <c r="Y3" s="38">
        <v>20</v>
      </c>
    </row>
    <row r="4" spans="1:25" ht="15" thickBot="1" x14ac:dyDescent="0.35">
      <c r="B4" s="29" t="s">
        <v>222</v>
      </c>
      <c r="D4" s="49" t="s">
        <v>239</v>
      </c>
      <c r="E4" s="103">
        <f>SUM(F4:Y4)</f>
        <v>6.4</v>
      </c>
      <c r="F4" s="50">
        <v>2.4</v>
      </c>
      <c r="G4" s="51">
        <v>2.5</v>
      </c>
      <c r="H4" s="51">
        <v>1.5</v>
      </c>
      <c r="I4" s="51">
        <v>0</v>
      </c>
      <c r="J4" s="51">
        <v>0</v>
      </c>
      <c r="K4" s="51"/>
      <c r="L4" s="51"/>
      <c r="M4" s="51"/>
      <c r="N4" s="51"/>
      <c r="O4" s="51"/>
      <c r="P4" s="51"/>
      <c r="Q4" s="51"/>
      <c r="R4" s="51"/>
      <c r="S4" s="51"/>
      <c r="T4" s="51"/>
      <c r="U4" s="51"/>
      <c r="V4" s="51"/>
      <c r="W4" s="51"/>
      <c r="X4" s="52"/>
      <c r="Y4" s="53"/>
    </row>
    <row r="5" spans="1:25" ht="15" thickBot="1" x14ac:dyDescent="0.35">
      <c r="A5" s="31" t="s">
        <v>126</v>
      </c>
      <c r="B5" s="32" t="s">
        <v>4</v>
      </c>
      <c r="C5" s="83" t="s">
        <v>181</v>
      </c>
      <c r="D5" s="75" t="s">
        <v>142</v>
      </c>
      <c r="E5" s="75" t="s">
        <v>275</v>
      </c>
      <c r="F5" s="32"/>
      <c r="G5" s="32"/>
      <c r="H5" s="32"/>
      <c r="I5" s="32"/>
      <c r="J5" s="32"/>
      <c r="K5" s="32"/>
      <c r="L5" s="32"/>
      <c r="M5" s="32"/>
      <c r="N5" s="32"/>
      <c r="O5" s="32"/>
      <c r="P5" s="32"/>
      <c r="Q5" s="32"/>
      <c r="R5" s="32"/>
      <c r="S5" s="32"/>
      <c r="T5" s="32"/>
      <c r="U5" s="32"/>
      <c r="V5" s="32"/>
      <c r="W5" s="32"/>
      <c r="X5" s="32"/>
      <c r="Y5" s="33"/>
    </row>
    <row r="6" spans="1:25" x14ac:dyDescent="0.3">
      <c r="A6" s="69">
        <v>1</v>
      </c>
      <c r="B6" s="70" t="s">
        <v>134</v>
      </c>
      <c r="C6" s="70" t="s">
        <v>238</v>
      </c>
      <c r="D6" s="54">
        <f>IFERROR(MATCH(E6,'CH Maturity Assessment Tool'!I19:I22,-1),0)</f>
        <v>4</v>
      </c>
      <c r="E6" s="77">
        <f>E4/F6</f>
        <v>1.0666666666666667</v>
      </c>
      <c r="F6" s="70">
        <v>6</v>
      </c>
      <c r="G6" s="70" t="s">
        <v>276</v>
      </c>
      <c r="H6" s="70"/>
      <c r="I6" s="70"/>
      <c r="J6" s="70"/>
      <c r="K6" s="70"/>
      <c r="L6" s="70"/>
      <c r="M6" s="70"/>
      <c r="N6" s="70"/>
      <c r="O6" s="70"/>
      <c r="P6" s="70"/>
      <c r="Q6" s="70"/>
      <c r="R6" s="70"/>
      <c r="S6" s="70"/>
      <c r="T6" s="70"/>
      <c r="U6" s="70"/>
      <c r="V6" s="70"/>
      <c r="W6" s="70"/>
      <c r="X6" s="70"/>
      <c r="Y6" s="71"/>
    </row>
    <row r="7" spans="1:25" x14ac:dyDescent="0.3">
      <c r="A7" s="69">
        <v>2</v>
      </c>
      <c r="B7" s="70" t="s">
        <v>167</v>
      </c>
      <c r="C7" s="70" t="s">
        <v>178</v>
      </c>
      <c r="D7" s="54">
        <f>IFERROR(MATCH(E7,'CH Maturity Assessment Tool'!I25:I28,-1),0)</f>
        <v>2</v>
      </c>
      <c r="E7" s="78">
        <f>SUM(F7:Y7)/SUM(F4:Y4)*10</f>
        <v>9.375</v>
      </c>
      <c r="F7" s="70">
        <v>3</v>
      </c>
      <c r="G7" s="70">
        <v>1</v>
      </c>
      <c r="H7" s="70">
        <v>2</v>
      </c>
      <c r="I7" s="70"/>
      <c r="J7" s="70"/>
      <c r="K7" s="70"/>
      <c r="L7" s="70"/>
      <c r="M7" s="70"/>
      <c r="N7" s="70"/>
      <c r="O7" s="70"/>
      <c r="P7" s="70"/>
      <c r="Q7" s="70"/>
      <c r="R7" s="70"/>
      <c r="S7" s="70"/>
      <c r="T7" s="70"/>
      <c r="U7" s="70"/>
      <c r="V7" s="70"/>
      <c r="W7" s="70"/>
      <c r="X7" s="70"/>
      <c r="Y7" s="71"/>
    </row>
    <row r="8" spans="1:25" x14ac:dyDescent="0.3">
      <c r="A8" s="69">
        <v>3</v>
      </c>
      <c r="B8" s="70" t="s">
        <v>168</v>
      </c>
      <c r="C8" s="70" t="s">
        <v>177</v>
      </c>
      <c r="D8" s="54">
        <f>IFERROR(MATCH(E8,'CH Maturity Assessment Tool'!I31:I34,-1),0)</f>
        <v>3</v>
      </c>
      <c r="E8" s="78">
        <f>SUM(F8:Y8)/SUM(F4:Y4)*10</f>
        <v>4.6875</v>
      </c>
      <c r="F8" s="70">
        <v>3</v>
      </c>
      <c r="G8" s="70">
        <v>0</v>
      </c>
      <c r="H8" s="70">
        <v>0</v>
      </c>
      <c r="I8" s="70"/>
      <c r="J8" s="70"/>
      <c r="K8" s="70"/>
      <c r="L8" s="70"/>
      <c r="M8" s="70"/>
      <c r="N8" s="70"/>
      <c r="O8" s="70"/>
      <c r="P8" s="70"/>
      <c r="Q8" s="70"/>
      <c r="R8" s="70"/>
      <c r="S8" s="70"/>
      <c r="T8" s="70"/>
      <c r="U8" s="70"/>
      <c r="V8" s="70"/>
      <c r="W8" s="70"/>
      <c r="X8" s="70"/>
      <c r="Y8" s="71"/>
    </row>
    <row r="9" spans="1:25" x14ac:dyDescent="0.3">
      <c r="A9" s="63">
        <v>4</v>
      </c>
      <c r="B9" s="64" t="s">
        <v>172</v>
      </c>
      <c r="C9" s="64" t="s">
        <v>176</v>
      </c>
      <c r="D9" s="54">
        <f>IFERROR(MATCH(E9,'CH Maturity Assessment Tool'!I37:I40,-1),0)</f>
        <v>2</v>
      </c>
      <c r="E9" s="78">
        <f>SUM(F9:Y9)/SUM(F4:Y4)*10</f>
        <v>4.6875</v>
      </c>
      <c r="F9" s="64">
        <v>1</v>
      </c>
      <c r="G9" s="64">
        <v>2</v>
      </c>
      <c r="H9" s="64">
        <v>0</v>
      </c>
      <c r="I9" s="64"/>
      <c r="J9" s="64"/>
      <c r="K9" s="64"/>
      <c r="L9" s="64"/>
      <c r="M9" s="64"/>
      <c r="N9" s="64"/>
      <c r="O9" s="64"/>
      <c r="P9" s="64"/>
      <c r="Q9" s="64"/>
      <c r="R9" s="64"/>
      <c r="S9" s="64"/>
      <c r="T9" s="64"/>
      <c r="U9" s="64"/>
      <c r="V9" s="64"/>
      <c r="W9" s="64"/>
      <c r="X9" s="64"/>
      <c r="Y9" s="65"/>
    </row>
    <row r="10" spans="1:25" x14ac:dyDescent="0.3">
      <c r="A10" s="63">
        <v>5</v>
      </c>
      <c r="B10" s="64" t="s">
        <v>87</v>
      </c>
      <c r="C10" s="64" t="s">
        <v>277</v>
      </c>
      <c r="D10" s="54">
        <f>MIN(IFERROR(MATCH(E11,'CH Maturity Assessment Tool'!I43:I46,1),0),MATCH(E10,'CH Maturity Assessment Tool'!J43:J46,1))</f>
        <v>2</v>
      </c>
      <c r="E10" s="77">
        <f>SUM(F10:Y10)/SUM($F$4:$Y$4)</f>
        <v>0.53125</v>
      </c>
      <c r="F10" s="64">
        <v>0.9</v>
      </c>
      <c r="G10" s="64">
        <v>1.5</v>
      </c>
      <c r="H10" s="64">
        <v>1</v>
      </c>
      <c r="I10" s="64"/>
      <c r="J10" s="64"/>
      <c r="K10" s="64"/>
      <c r="L10" s="64"/>
      <c r="M10" s="64"/>
      <c r="N10" s="64"/>
      <c r="O10" s="64"/>
      <c r="P10" s="64"/>
      <c r="Q10" s="64"/>
      <c r="R10" s="64"/>
      <c r="S10" s="64"/>
      <c r="T10" s="64"/>
      <c r="U10" s="64"/>
      <c r="V10" s="64"/>
      <c r="W10" s="64"/>
      <c r="X10" s="64"/>
      <c r="Y10" s="65"/>
    </row>
    <row r="11" spans="1:25" x14ac:dyDescent="0.3">
      <c r="A11" s="63"/>
      <c r="B11" s="64"/>
      <c r="C11" s="64" t="s">
        <v>281</v>
      </c>
      <c r="D11" s="99"/>
      <c r="E11" s="77">
        <f>SUM(F11:Y11)/SUM($F$4:$Y$4)+E10</f>
        <v>0.921875</v>
      </c>
      <c r="F11" s="64">
        <v>0.5</v>
      </c>
      <c r="G11" s="64">
        <v>1</v>
      </c>
      <c r="H11" s="64">
        <v>1</v>
      </c>
      <c r="I11" s="64"/>
      <c r="J11" s="64"/>
      <c r="K11" s="64"/>
      <c r="L11" s="64"/>
      <c r="M11" s="64"/>
      <c r="N11" s="64"/>
      <c r="O11" s="64"/>
      <c r="P11" s="64"/>
      <c r="Q11" s="64"/>
      <c r="R11" s="64"/>
      <c r="S11" s="64"/>
      <c r="T11" s="64"/>
      <c r="U11" s="64"/>
      <c r="V11" s="64"/>
      <c r="W11" s="64"/>
      <c r="X11" s="64"/>
      <c r="Y11" s="65"/>
    </row>
    <row r="12" spans="1:25" x14ac:dyDescent="0.3">
      <c r="A12" s="63">
        <v>6</v>
      </c>
      <c r="B12" s="64" t="s">
        <v>174</v>
      </c>
      <c r="C12" s="64" t="s">
        <v>175</v>
      </c>
      <c r="D12" s="54">
        <f>IFERROR(MATCH(E12,'CH Maturity Assessment Tool'!I49:I52,1),0)</f>
        <v>1</v>
      </c>
      <c r="E12" s="77">
        <f>SUM(F12:Y12)/SUM($F$4:$Y$4)</f>
        <v>0.859375</v>
      </c>
      <c r="F12" s="64">
        <v>1.5</v>
      </c>
      <c r="G12" s="64">
        <v>2</v>
      </c>
      <c r="H12" s="64">
        <v>2</v>
      </c>
      <c r="I12" s="64"/>
      <c r="J12" s="64"/>
      <c r="K12" s="64"/>
      <c r="L12" s="64"/>
      <c r="M12" s="64"/>
      <c r="N12" s="64"/>
      <c r="O12" s="64"/>
      <c r="P12" s="64"/>
      <c r="Q12" s="64"/>
      <c r="R12" s="64"/>
      <c r="S12" s="64"/>
      <c r="T12" s="64"/>
      <c r="U12" s="64"/>
      <c r="V12" s="64"/>
      <c r="W12" s="64"/>
      <c r="X12" s="64"/>
      <c r="Y12" s="65"/>
    </row>
    <row r="13" spans="1:25" x14ac:dyDescent="0.3">
      <c r="A13" s="63">
        <v>7</v>
      </c>
      <c r="B13" s="64" t="s">
        <v>169</v>
      </c>
      <c r="C13" s="64" t="s">
        <v>282</v>
      </c>
      <c r="D13" s="54">
        <f>IFERROR(MATCH(E13,'CH Maturity Assessment Tool'!I55:I58,-1),0)</f>
        <v>3</v>
      </c>
      <c r="E13" s="78">
        <f>SUM(F13:Y13)/SUM(F4:Y4)*10</f>
        <v>3.125</v>
      </c>
      <c r="F13" s="64">
        <v>1</v>
      </c>
      <c r="G13" s="64">
        <v>0</v>
      </c>
      <c r="H13" s="64">
        <v>1</v>
      </c>
      <c r="I13" s="64"/>
      <c r="J13" s="64"/>
      <c r="K13" s="64"/>
      <c r="L13" s="64"/>
      <c r="M13" s="64"/>
      <c r="N13" s="64"/>
      <c r="O13" s="64"/>
      <c r="P13" s="64"/>
      <c r="Q13" s="64"/>
      <c r="R13" s="64"/>
      <c r="S13" s="64"/>
      <c r="T13" s="64"/>
      <c r="U13" s="64"/>
      <c r="V13" s="64"/>
      <c r="W13" s="64"/>
      <c r="X13" s="64"/>
      <c r="Y13" s="65"/>
    </row>
    <row r="14" spans="1:25" x14ac:dyDescent="0.3">
      <c r="A14" s="63">
        <v>8</v>
      </c>
      <c r="B14" s="64" t="s">
        <v>136</v>
      </c>
      <c r="C14" s="64" t="s">
        <v>295</v>
      </c>
      <c r="D14" s="54">
        <f>IFERROR(MATCH(E14,'CH Maturity Assessment Tool'!I61:I64,-1),0)</f>
        <v>2</v>
      </c>
      <c r="E14" s="85">
        <f>SUM(F14:Y14)/SUM($F$4:$Y$4)</f>
        <v>7.8125E-2</v>
      </c>
      <c r="F14" s="64">
        <v>0</v>
      </c>
      <c r="G14" s="64">
        <v>0.5</v>
      </c>
      <c r="H14" s="64">
        <v>0</v>
      </c>
      <c r="I14" s="64"/>
      <c r="J14" s="64"/>
      <c r="K14" s="64"/>
      <c r="L14" s="64"/>
      <c r="M14" s="64"/>
      <c r="N14" s="64"/>
      <c r="O14" s="64"/>
      <c r="P14" s="64"/>
      <c r="Q14" s="64"/>
      <c r="R14" s="64"/>
      <c r="S14" s="64"/>
      <c r="T14" s="64"/>
      <c r="U14" s="64"/>
      <c r="V14" s="64"/>
      <c r="W14" s="64"/>
      <c r="X14" s="64"/>
      <c r="Y14" s="65"/>
    </row>
    <row r="15" spans="1:25" x14ac:dyDescent="0.3">
      <c r="A15" s="55">
        <v>9</v>
      </c>
      <c r="B15" s="30" t="s">
        <v>170</v>
      </c>
      <c r="C15" s="30" t="s">
        <v>179</v>
      </c>
      <c r="D15" s="54">
        <f>IFERROR(MATCH(E15,'CH Maturity Assessment Tool'!I67:I70,-1),0)</f>
        <v>2</v>
      </c>
      <c r="E15" s="85">
        <f>SUM(F15:Y15)/SUM($F$4:$Y$4)</f>
        <v>1.5625E-2</v>
      </c>
      <c r="F15" s="30">
        <v>0</v>
      </c>
      <c r="G15" s="30">
        <v>0.1</v>
      </c>
      <c r="H15" s="30">
        <v>0</v>
      </c>
      <c r="I15" s="30"/>
      <c r="J15" s="30"/>
      <c r="K15" s="30"/>
      <c r="L15" s="30"/>
      <c r="M15" s="30"/>
      <c r="N15" s="30"/>
      <c r="O15" s="30"/>
      <c r="P15" s="30"/>
      <c r="Q15" s="30"/>
      <c r="R15" s="30"/>
      <c r="S15" s="30"/>
      <c r="T15" s="30"/>
      <c r="U15" s="30"/>
      <c r="V15" s="30"/>
      <c r="W15" s="30"/>
      <c r="X15" s="30"/>
      <c r="Y15" s="56"/>
    </row>
    <row r="16" spans="1:25" x14ac:dyDescent="0.3">
      <c r="A16" s="55">
        <v>10</v>
      </c>
      <c r="B16" s="30" t="s">
        <v>163</v>
      </c>
      <c r="C16" s="30" t="s">
        <v>180</v>
      </c>
      <c r="D16" s="54">
        <f>IFERROR(MATCH(E16,'CH Maturity Assessment Tool'!I73:I76,-1),0)</f>
        <v>4</v>
      </c>
      <c r="E16" s="54">
        <f>SUM(F16:Y16)/SUM(F4:Y4)*10</f>
        <v>0</v>
      </c>
      <c r="F16" s="30">
        <v>0</v>
      </c>
      <c r="G16" s="30">
        <v>0</v>
      </c>
      <c r="H16" s="30">
        <v>0</v>
      </c>
      <c r="I16" s="30"/>
      <c r="J16" s="30"/>
      <c r="K16" s="30"/>
      <c r="L16" s="30"/>
      <c r="M16" s="30"/>
      <c r="N16" s="30"/>
      <c r="O16" s="30"/>
      <c r="P16" s="30"/>
      <c r="Q16" s="30"/>
      <c r="R16" s="30"/>
      <c r="S16" s="30"/>
      <c r="T16" s="30"/>
      <c r="U16" s="30"/>
      <c r="V16" s="30"/>
      <c r="W16" s="30"/>
      <c r="X16" s="30"/>
      <c r="Y16" s="56"/>
    </row>
    <row r="17" spans="1:25" x14ac:dyDescent="0.3">
      <c r="A17" s="55">
        <v>11</v>
      </c>
      <c r="B17" s="30" t="s">
        <v>171</v>
      </c>
      <c r="C17" s="30" t="s">
        <v>231</v>
      </c>
      <c r="D17" s="54">
        <f>IFERROR(MATCH(E17,'CH Maturity Assessment Tool'!I79:I82,-1),0)</f>
        <v>2</v>
      </c>
      <c r="E17" s="85">
        <f>SUM(F17:Y17)/(SUM(F4:Y4)*1000)</f>
        <v>1.2500000000000001E-2</v>
      </c>
      <c r="F17" s="30">
        <v>20</v>
      </c>
      <c r="G17" s="30">
        <v>10</v>
      </c>
      <c r="H17" s="30">
        <v>50</v>
      </c>
      <c r="I17" s="30"/>
      <c r="J17" s="30"/>
      <c r="K17" s="30"/>
      <c r="L17" s="30"/>
      <c r="M17" s="30"/>
      <c r="N17" s="30"/>
      <c r="O17" s="30"/>
      <c r="P17" s="30"/>
      <c r="Q17" s="30"/>
      <c r="R17" s="30"/>
      <c r="S17" s="30"/>
      <c r="T17" s="30"/>
      <c r="U17" s="30"/>
      <c r="V17" s="30"/>
      <c r="W17" s="30"/>
      <c r="X17" s="30"/>
      <c r="Y17" s="56"/>
    </row>
    <row r="18" spans="1:25" x14ac:dyDescent="0.3">
      <c r="A18" s="55">
        <v>12</v>
      </c>
      <c r="B18" s="30" t="s">
        <v>137</v>
      </c>
      <c r="C18" s="30" t="s">
        <v>230</v>
      </c>
      <c r="D18" s="54">
        <f>IFERROR(MATCH(E18,'CH Maturity Assessment Tool'!I86:I89,1),0)</f>
        <v>1</v>
      </c>
      <c r="E18" s="100">
        <f>SUM(F18:Y18)/SUM($F$4:$Y$4)*10</f>
        <v>1.5625</v>
      </c>
      <c r="F18" s="81">
        <v>1</v>
      </c>
      <c r="G18" s="81">
        <v>0</v>
      </c>
      <c r="H18" s="81">
        <v>0</v>
      </c>
      <c r="I18" s="30"/>
      <c r="J18" s="30"/>
      <c r="K18" s="30"/>
      <c r="L18" s="30"/>
      <c r="M18" s="30"/>
      <c r="N18" s="30"/>
      <c r="O18" s="30"/>
      <c r="P18" s="30"/>
      <c r="Q18" s="30"/>
      <c r="R18" s="30"/>
      <c r="S18" s="30"/>
      <c r="T18" s="30"/>
      <c r="U18" s="30"/>
      <c r="V18" s="30"/>
      <c r="W18" s="30"/>
      <c r="X18" s="30"/>
      <c r="Y18" s="56"/>
    </row>
    <row r="19" spans="1:25" x14ac:dyDescent="0.3">
      <c r="A19" s="69">
        <v>13</v>
      </c>
      <c r="B19" s="70" t="s">
        <v>173</v>
      </c>
      <c r="C19" s="70" t="s">
        <v>280</v>
      </c>
      <c r="D19" s="54">
        <f>IFERROR(MATCH(E19,'CH Maturity Assessment Tool'!I93:I96,1),0)</f>
        <v>4</v>
      </c>
      <c r="E19" s="100">
        <f>SUM(F19:Y19)/SUM($F$4:$Y$4)*10</f>
        <v>18.75</v>
      </c>
      <c r="F19" s="70">
        <v>5</v>
      </c>
      <c r="G19" s="71">
        <v>4</v>
      </c>
      <c r="H19" s="80">
        <v>3</v>
      </c>
      <c r="I19" s="80"/>
      <c r="J19" s="70"/>
      <c r="K19" s="70"/>
      <c r="L19" s="70"/>
      <c r="M19" s="70"/>
      <c r="N19" s="70"/>
      <c r="O19" s="70"/>
      <c r="P19" s="70"/>
      <c r="Q19" s="70"/>
      <c r="R19" s="70"/>
      <c r="S19" s="70"/>
      <c r="T19" s="70"/>
      <c r="U19" s="70"/>
      <c r="V19" s="70"/>
      <c r="W19" s="70"/>
      <c r="X19" s="70"/>
      <c r="Y19" s="71"/>
    </row>
    <row r="20" spans="1:25" x14ac:dyDescent="0.3">
      <c r="A20" s="66">
        <v>14</v>
      </c>
      <c r="B20" s="67" t="s">
        <v>138</v>
      </c>
      <c r="C20" s="67" t="s">
        <v>186</v>
      </c>
      <c r="D20" s="54">
        <f>IFERROR(MATCH(E20,'CH Maturity Assessment Tool'!I99:I102,1),0)</f>
        <v>4</v>
      </c>
      <c r="E20" s="77">
        <f>SUM(F20:Y20)/SUM($F$4:$Y$4)</f>
        <v>0.921875</v>
      </c>
      <c r="F20" s="82">
        <v>2</v>
      </c>
      <c r="G20" s="82">
        <v>2.5</v>
      </c>
      <c r="H20" s="82">
        <v>1.4</v>
      </c>
      <c r="I20" s="67"/>
      <c r="J20" s="67"/>
      <c r="K20" s="67"/>
      <c r="L20" s="67"/>
      <c r="M20" s="67"/>
      <c r="N20" s="67"/>
      <c r="O20" s="67"/>
      <c r="P20" s="67"/>
      <c r="Q20" s="67"/>
      <c r="R20" s="67"/>
      <c r="S20" s="67"/>
      <c r="T20" s="67"/>
      <c r="U20" s="67"/>
      <c r="V20" s="67"/>
      <c r="W20" s="67"/>
      <c r="X20" s="67"/>
      <c r="Y20" s="68"/>
    </row>
    <row r="21" spans="1:25" x14ac:dyDescent="0.3">
      <c r="A21" s="66">
        <v>15</v>
      </c>
      <c r="B21" s="67" t="s">
        <v>28</v>
      </c>
      <c r="C21" s="67" t="s">
        <v>234</v>
      </c>
      <c r="D21" s="54">
        <f>IFERROR(MATCH(E21,'CH Maturity Assessment Tool'!I105:I108,-1),0)</f>
        <v>3</v>
      </c>
      <c r="E21" s="77">
        <f t="shared" ref="E21:E23" si="0">SUM(F21:Y21)/SUM($F$4:$Y$4)</f>
        <v>0.15625</v>
      </c>
      <c r="F21" s="67">
        <v>1</v>
      </c>
      <c r="G21" s="67">
        <v>0</v>
      </c>
      <c r="H21" s="67">
        <v>0</v>
      </c>
      <c r="I21" s="67"/>
      <c r="J21" s="67"/>
      <c r="K21" s="67"/>
      <c r="L21" s="67"/>
      <c r="M21" s="67"/>
      <c r="N21" s="67"/>
      <c r="O21" s="67"/>
      <c r="P21" s="67"/>
      <c r="Q21" s="67"/>
      <c r="R21" s="67"/>
      <c r="S21" s="67"/>
      <c r="T21" s="67"/>
      <c r="U21" s="67"/>
      <c r="V21" s="67"/>
      <c r="W21" s="67"/>
      <c r="X21" s="67"/>
      <c r="Y21" s="68"/>
    </row>
    <row r="22" spans="1:25" x14ac:dyDescent="0.3">
      <c r="A22" s="66">
        <v>16</v>
      </c>
      <c r="B22" s="67" t="s">
        <v>139</v>
      </c>
      <c r="C22" s="67" t="s">
        <v>293</v>
      </c>
      <c r="D22" s="54">
        <f>IFERROR(MATCH(E22,'CH Maturity Assessment Tool'!I111:I114,-1),0)</f>
        <v>2</v>
      </c>
      <c r="E22" s="77">
        <f t="shared" si="0"/>
        <v>0.15625</v>
      </c>
      <c r="F22" s="67">
        <v>0</v>
      </c>
      <c r="G22" s="67">
        <v>0</v>
      </c>
      <c r="H22" s="67">
        <v>1</v>
      </c>
      <c r="I22" s="67"/>
      <c r="J22" s="67"/>
      <c r="K22" s="67"/>
      <c r="L22" s="67"/>
      <c r="M22" s="67"/>
      <c r="N22" s="67"/>
      <c r="O22" s="67"/>
      <c r="P22" s="67"/>
      <c r="Q22" s="67"/>
      <c r="R22" s="67"/>
      <c r="S22" s="67"/>
      <c r="T22" s="67"/>
      <c r="U22" s="67"/>
      <c r="V22" s="67"/>
      <c r="W22" s="67"/>
      <c r="X22" s="67"/>
      <c r="Y22" s="68"/>
    </row>
    <row r="23" spans="1:25" x14ac:dyDescent="0.3">
      <c r="A23" s="66">
        <v>17</v>
      </c>
      <c r="B23" s="67" t="s">
        <v>189</v>
      </c>
      <c r="C23" s="67" t="s">
        <v>294</v>
      </c>
      <c r="D23" s="54">
        <f>IFERROR(MATCH(E23,'CH Maturity Assessment Tool'!I117:I120,-1),0)</f>
        <v>3</v>
      </c>
      <c r="E23" s="77">
        <f t="shared" si="0"/>
        <v>0.21874999999999997</v>
      </c>
      <c r="F23" s="67">
        <v>0</v>
      </c>
      <c r="G23" s="67">
        <v>0</v>
      </c>
      <c r="H23" s="67">
        <v>1.4</v>
      </c>
      <c r="I23" s="67"/>
      <c r="J23" s="67"/>
      <c r="K23" s="67"/>
      <c r="L23" s="67"/>
      <c r="M23" s="67"/>
      <c r="N23" s="67"/>
      <c r="O23" s="67"/>
      <c r="P23" s="67"/>
      <c r="Q23" s="67"/>
      <c r="R23" s="67"/>
      <c r="S23" s="67"/>
      <c r="T23" s="67"/>
      <c r="U23" s="67"/>
      <c r="V23" s="67"/>
      <c r="W23" s="67"/>
      <c r="X23" s="67"/>
      <c r="Y23" s="68"/>
    </row>
    <row r="24" spans="1:25" x14ac:dyDescent="0.3">
      <c r="A24" s="66">
        <v>18</v>
      </c>
      <c r="B24" s="67" t="s">
        <v>140</v>
      </c>
      <c r="C24" s="67" t="s">
        <v>135</v>
      </c>
      <c r="D24" s="70">
        <f t="shared" ref="D24" si="1">IF(E24&lt;0.1,1,IF(E24&lt;0.4,2,IF(E24&lt;0.8,3,4)))</f>
        <v>4</v>
      </c>
      <c r="E24" s="77" t="s">
        <v>135</v>
      </c>
      <c r="F24" s="67" t="s">
        <v>145</v>
      </c>
      <c r="G24" s="67"/>
      <c r="H24" s="67"/>
      <c r="I24" s="67"/>
      <c r="J24" s="67"/>
      <c r="K24" s="67"/>
      <c r="L24" s="67"/>
      <c r="M24" s="67"/>
      <c r="N24" s="67"/>
      <c r="O24" s="67"/>
      <c r="P24" s="67"/>
      <c r="Q24" s="67"/>
      <c r="R24" s="67"/>
      <c r="S24" s="67"/>
      <c r="T24" s="67"/>
      <c r="U24" s="67"/>
      <c r="V24" s="67"/>
      <c r="W24" s="67"/>
      <c r="X24" s="67"/>
      <c r="Y24" s="68"/>
    </row>
    <row r="25" spans="1:25" ht="15" thickBot="1" x14ac:dyDescent="0.35">
      <c r="A25" s="57">
        <v>19</v>
      </c>
      <c r="B25" s="58" t="s">
        <v>141</v>
      </c>
      <c r="C25" s="58" t="s">
        <v>135</v>
      </c>
      <c r="D25" s="92">
        <v>1</v>
      </c>
      <c r="E25" s="107" t="s">
        <v>135</v>
      </c>
      <c r="F25" s="58" t="s">
        <v>145</v>
      </c>
      <c r="G25" s="58"/>
      <c r="H25" s="58"/>
      <c r="I25" s="58"/>
      <c r="J25" s="58"/>
      <c r="K25" s="58"/>
      <c r="L25" s="58"/>
      <c r="M25" s="58"/>
      <c r="N25" s="58"/>
      <c r="O25" s="58"/>
      <c r="P25" s="58"/>
      <c r="Q25" s="58"/>
      <c r="R25" s="58"/>
      <c r="S25" s="58"/>
      <c r="T25" s="58"/>
      <c r="U25" s="58"/>
      <c r="V25" s="58"/>
      <c r="W25" s="58"/>
      <c r="X25" s="58"/>
      <c r="Y25" s="59"/>
    </row>
    <row r="26" spans="1:25" x14ac:dyDescent="0.3">
      <c r="A26" s="72">
        <v>20</v>
      </c>
      <c r="B26" s="73" t="s">
        <v>69</v>
      </c>
      <c r="C26" s="73" t="s">
        <v>135</v>
      </c>
      <c r="D26" s="91">
        <v>3</v>
      </c>
      <c r="E26" s="108" t="s">
        <v>135</v>
      </c>
      <c r="F26" s="73" t="s">
        <v>145</v>
      </c>
      <c r="G26" s="73"/>
      <c r="H26" s="73"/>
      <c r="I26" s="73"/>
      <c r="J26" s="73"/>
      <c r="K26" s="73"/>
      <c r="L26" s="73"/>
      <c r="M26" s="73"/>
      <c r="N26" s="73"/>
      <c r="O26" s="73"/>
      <c r="P26" s="73"/>
      <c r="Q26" s="73"/>
      <c r="R26" s="73"/>
      <c r="S26" s="73"/>
      <c r="T26" s="73"/>
      <c r="U26" s="73"/>
      <c r="V26" s="73"/>
      <c r="W26" s="73"/>
      <c r="X26" s="73"/>
      <c r="Y26" s="74"/>
    </row>
    <row r="27" spans="1:25" x14ac:dyDescent="0.3">
      <c r="A27" s="60">
        <v>21</v>
      </c>
      <c r="B27" s="61" t="s">
        <v>130</v>
      </c>
      <c r="C27" s="61" t="s">
        <v>135</v>
      </c>
      <c r="D27" s="70">
        <v>3</v>
      </c>
      <c r="E27" s="54" t="s">
        <v>135</v>
      </c>
      <c r="F27" s="61" t="s">
        <v>232</v>
      </c>
      <c r="G27" s="61"/>
      <c r="H27" s="61"/>
      <c r="I27" s="61"/>
      <c r="J27" s="61"/>
      <c r="K27" s="61"/>
      <c r="L27" s="61"/>
      <c r="M27" s="61"/>
      <c r="N27" s="61"/>
      <c r="O27" s="61"/>
      <c r="P27" s="61"/>
      <c r="Q27" s="61"/>
      <c r="R27" s="61"/>
      <c r="S27" s="61"/>
      <c r="T27" s="61"/>
      <c r="U27" s="61"/>
      <c r="V27" s="61"/>
      <c r="W27" s="61"/>
      <c r="X27" s="61"/>
      <c r="Y27" s="62"/>
    </row>
    <row r="28" spans="1:25" x14ac:dyDescent="0.3">
      <c r="A28" s="60">
        <v>22</v>
      </c>
      <c r="B28" s="61" t="s">
        <v>144</v>
      </c>
      <c r="C28" s="61" t="s">
        <v>187</v>
      </c>
      <c r="D28" s="70">
        <v>2</v>
      </c>
      <c r="E28" s="54" t="s">
        <v>135</v>
      </c>
      <c r="F28" s="61" t="s">
        <v>145</v>
      </c>
      <c r="G28" s="61"/>
      <c r="H28" s="61"/>
      <c r="I28" s="61"/>
      <c r="J28" s="61"/>
      <c r="K28" s="61"/>
      <c r="L28" s="61"/>
      <c r="M28" s="61"/>
      <c r="N28" s="61"/>
      <c r="O28" s="61"/>
      <c r="P28" s="61"/>
      <c r="Q28" s="61"/>
      <c r="R28" s="61"/>
      <c r="S28" s="61"/>
      <c r="T28" s="61"/>
      <c r="U28" s="61"/>
      <c r="V28" s="61"/>
      <c r="W28" s="61"/>
      <c r="X28" s="61"/>
      <c r="Y28" s="62"/>
    </row>
    <row r="29" spans="1:25" x14ac:dyDescent="0.3">
      <c r="B29" t="s">
        <v>296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workbookViewId="0">
      <selection activeCell="B6" sqref="B6"/>
    </sheetView>
  </sheetViews>
  <sheetFormatPr defaultRowHeight="14.4" x14ac:dyDescent="0.3"/>
  <cols>
    <col min="1" max="1" width="11.5546875" customWidth="1"/>
    <col min="2" max="2" width="31.33203125" customWidth="1"/>
    <col min="3" max="3" width="119" customWidth="1"/>
  </cols>
  <sheetData>
    <row r="1" spans="1:3" ht="28.8" x14ac:dyDescent="0.3">
      <c r="A1" s="86" t="s">
        <v>204</v>
      </c>
      <c r="B1" s="87" t="s">
        <v>80</v>
      </c>
      <c r="C1" s="87" t="s">
        <v>194</v>
      </c>
    </row>
    <row r="2" spans="1:3" x14ac:dyDescent="0.3">
      <c r="A2" s="90">
        <v>0</v>
      </c>
      <c r="B2" s="88" t="s">
        <v>192</v>
      </c>
      <c r="C2" s="89" t="s">
        <v>203</v>
      </c>
    </row>
    <row r="3" spans="1:3" x14ac:dyDescent="0.3">
      <c r="A3" s="90">
        <v>1</v>
      </c>
      <c r="B3" s="88" t="s">
        <v>236</v>
      </c>
      <c r="C3" s="89" t="s">
        <v>237</v>
      </c>
    </row>
    <row r="4" spans="1:3" ht="16.5" customHeight="1" x14ac:dyDescent="0.3">
      <c r="A4" s="90">
        <v>2</v>
      </c>
      <c r="B4" s="88" t="s">
        <v>161</v>
      </c>
      <c r="C4" s="89" t="s">
        <v>322</v>
      </c>
    </row>
    <row r="5" spans="1:3" x14ac:dyDescent="0.3">
      <c r="A5" s="90">
        <v>3</v>
      </c>
      <c r="B5" s="88" t="s">
        <v>216</v>
      </c>
      <c r="C5" s="89" t="s">
        <v>215</v>
      </c>
    </row>
    <row r="6" spans="1:3" ht="43.2" x14ac:dyDescent="0.3">
      <c r="A6" s="90">
        <v>4</v>
      </c>
      <c r="B6" s="88" t="s">
        <v>159</v>
      </c>
      <c r="C6" s="89" t="s">
        <v>199</v>
      </c>
    </row>
    <row r="7" spans="1:3" ht="15" customHeight="1" x14ac:dyDescent="0.3">
      <c r="A7" s="90">
        <v>5</v>
      </c>
      <c r="B7" s="88" t="s">
        <v>188</v>
      </c>
      <c r="C7" s="89" t="s">
        <v>233</v>
      </c>
    </row>
    <row r="8" spans="1:3" x14ac:dyDescent="0.3">
      <c r="A8" s="90">
        <v>5</v>
      </c>
      <c r="B8" s="88" t="s">
        <v>198</v>
      </c>
      <c r="C8" s="89" t="s">
        <v>197</v>
      </c>
    </row>
    <row r="9" spans="1:3" x14ac:dyDescent="0.3">
      <c r="A9" s="90">
        <v>6</v>
      </c>
      <c r="B9" s="88" t="s">
        <v>196</v>
      </c>
      <c r="C9" s="89" t="s">
        <v>224</v>
      </c>
    </row>
    <row r="10" spans="1:3" x14ac:dyDescent="0.3">
      <c r="A10" s="90">
        <v>7</v>
      </c>
      <c r="B10" s="88" t="s">
        <v>205</v>
      </c>
      <c r="C10" s="89" t="s">
        <v>225</v>
      </c>
    </row>
    <row r="11" spans="1:3" x14ac:dyDescent="0.3">
      <c r="A11" s="90">
        <v>8</v>
      </c>
      <c r="B11" s="88" t="s">
        <v>206</v>
      </c>
      <c r="C11" s="89" t="s">
        <v>226</v>
      </c>
    </row>
    <row r="12" spans="1:3" x14ac:dyDescent="0.3">
      <c r="A12" s="90">
        <v>8</v>
      </c>
      <c r="B12" s="88" t="s">
        <v>207</v>
      </c>
      <c r="C12" s="89" t="s">
        <v>227</v>
      </c>
    </row>
    <row r="13" spans="1:3" x14ac:dyDescent="0.3">
      <c r="A13" s="90">
        <v>9</v>
      </c>
      <c r="B13" s="88" t="s">
        <v>208</v>
      </c>
      <c r="C13" s="89" t="s">
        <v>228</v>
      </c>
    </row>
    <row r="14" spans="1:3" x14ac:dyDescent="0.3">
      <c r="A14" s="90">
        <v>9</v>
      </c>
      <c r="B14" s="88" t="s">
        <v>209</v>
      </c>
      <c r="C14" s="89" t="s">
        <v>211</v>
      </c>
    </row>
    <row r="15" spans="1:3" x14ac:dyDescent="0.3">
      <c r="A15" s="90">
        <v>9</v>
      </c>
      <c r="B15" s="88" t="s">
        <v>210</v>
      </c>
      <c r="C15" s="89" t="s">
        <v>229</v>
      </c>
    </row>
    <row r="16" spans="1:3" x14ac:dyDescent="0.3">
      <c r="A16" s="90">
        <v>10</v>
      </c>
      <c r="B16" s="88" t="s">
        <v>212</v>
      </c>
      <c r="C16" s="89" t="s">
        <v>213</v>
      </c>
    </row>
    <row r="17" spans="1:4" x14ac:dyDescent="0.3">
      <c r="A17" s="90">
        <v>12</v>
      </c>
      <c r="B17" s="88" t="s">
        <v>214</v>
      </c>
      <c r="C17" s="89" t="s">
        <v>223</v>
      </c>
    </row>
    <row r="18" spans="1:4" x14ac:dyDescent="0.3">
      <c r="A18" s="90">
        <v>12</v>
      </c>
      <c r="B18" s="88" t="s">
        <v>214</v>
      </c>
      <c r="C18" s="89" t="s">
        <v>165</v>
      </c>
    </row>
    <row r="19" spans="1:4" ht="28.8" x14ac:dyDescent="0.3">
      <c r="A19" s="90">
        <v>13</v>
      </c>
      <c r="B19" s="88" t="s">
        <v>195</v>
      </c>
      <c r="C19" s="89" t="s">
        <v>202</v>
      </c>
    </row>
    <row r="20" spans="1:4" x14ac:dyDescent="0.3">
      <c r="A20" s="90">
        <v>14</v>
      </c>
      <c r="B20" s="88" t="s">
        <v>81</v>
      </c>
      <c r="C20" s="89" t="s">
        <v>82</v>
      </c>
    </row>
    <row r="21" spans="1:4" x14ac:dyDescent="0.3">
      <c r="A21" s="90">
        <v>20</v>
      </c>
      <c r="B21" s="88" t="s">
        <v>193</v>
      </c>
      <c r="C21" s="89" t="s">
        <v>220</v>
      </c>
    </row>
    <row r="22" spans="1:4" x14ac:dyDescent="0.3">
      <c r="A22" s="90">
        <v>21</v>
      </c>
      <c r="B22" s="88" t="s">
        <v>150</v>
      </c>
      <c r="C22" s="89" t="s">
        <v>154</v>
      </c>
    </row>
    <row r="23" spans="1:4" x14ac:dyDescent="0.3">
      <c r="A23" s="90">
        <v>21</v>
      </c>
      <c r="B23" s="88" t="s">
        <v>153</v>
      </c>
      <c r="C23" s="89" t="s">
        <v>155</v>
      </c>
    </row>
    <row r="24" spans="1:4" x14ac:dyDescent="0.3">
      <c r="A24" s="90">
        <v>21</v>
      </c>
      <c r="B24" s="88" t="s">
        <v>156</v>
      </c>
      <c r="C24" s="89" t="s">
        <v>290</v>
      </c>
      <c r="D24" t="s">
        <v>289</v>
      </c>
    </row>
    <row r="25" spans="1:4" x14ac:dyDescent="0.3">
      <c r="A25" s="90">
        <v>22</v>
      </c>
      <c r="B25" s="88" t="s">
        <v>129</v>
      </c>
      <c r="C25" s="89" t="s">
        <v>157</v>
      </c>
    </row>
    <row r="26" spans="1:4" x14ac:dyDescent="0.3">
      <c r="A26" s="90">
        <v>22</v>
      </c>
      <c r="B26" s="88" t="s">
        <v>143</v>
      </c>
      <c r="C26" s="89" t="s">
        <v>200</v>
      </c>
    </row>
    <row r="27" spans="1:4" ht="28.8" x14ac:dyDescent="0.3">
      <c r="A27" s="90">
        <v>22</v>
      </c>
      <c r="B27" s="88" t="s">
        <v>143</v>
      </c>
      <c r="C27" s="89" t="s">
        <v>201</v>
      </c>
    </row>
    <row r="28" spans="1:4" x14ac:dyDescent="0.3">
      <c r="A28" s="90">
        <v>22</v>
      </c>
      <c r="B28" s="88" t="s">
        <v>146</v>
      </c>
      <c r="C28" s="89" t="s">
        <v>147</v>
      </c>
    </row>
    <row r="29" spans="1:4" x14ac:dyDescent="0.3">
      <c r="A29" s="90">
        <v>22</v>
      </c>
      <c r="B29" s="88" t="s">
        <v>127</v>
      </c>
      <c r="C29" s="89" t="s">
        <v>128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FF97-6BF6-49EC-8598-ADA7609285D4}">
  <dimension ref="A1:Y28"/>
  <sheetViews>
    <sheetView zoomScale="90" zoomScaleNormal="90" workbookViewId="0">
      <selection activeCell="C26" sqref="C26"/>
    </sheetView>
  </sheetViews>
  <sheetFormatPr defaultRowHeight="14.4" x14ac:dyDescent="0.3"/>
  <cols>
    <col min="2" max="2" width="40" customWidth="1"/>
    <col min="3" max="3" width="57.44140625" customWidth="1"/>
    <col min="4" max="5" width="8.44140625" customWidth="1"/>
    <col min="6" max="25" width="6.6640625" customWidth="1"/>
  </cols>
  <sheetData>
    <row r="1" spans="1:25" ht="24" thickBot="1" x14ac:dyDescent="0.5">
      <c r="A1" s="48" t="s">
        <v>133</v>
      </c>
      <c r="C1" s="48"/>
      <c r="D1" s="48"/>
    </row>
    <row r="2" spans="1:25" x14ac:dyDescent="0.3">
      <c r="B2" s="44" t="s">
        <v>131</v>
      </c>
      <c r="C2" s="39"/>
      <c r="D2" s="39"/>
      <c r="E2" s="45"/>
      <c r="F2" s="34" t="s">
        <v>125</v>
      </c>
      <c r="G2" s="35"/>
      <c r="H2" s="35"/>
      <c r="I2" s="35"/>
      <c r="J2" s="35"/>
      <c r="K2" s="35"/>
      <c r="L2" s="35"/>
      <c r="M2" s="35"/>
      <c r="N2" s="35"/>
      <c r="O2" s="35"/>
      <c r="P2" s="35"/>
      <c r="Q2" s="35"/>
      <c r="R2" s="35"/>
      <c r="S2" s="35"/>
      <c r="T2" s="35"/>
      <c r="U2" s="35"/>
      <c r="V2" s="35"/>
      <c r="W2" s="35"/>
      <c r="X2" s="42"/>
      <c r="Y2" s="43"/>
    </row>
    <row r="3" spans="1:25" ht="15" thickBot="1" x14ac:dyDescent="0.35">
      <c r="B3" s="46" t="s">
        <v>132</v>
      </c>
      <c r="C3" s="40"/>
      <c r="D3" s="40"/>
      <c r="E3" s="47"/>
      <c r="F3" s="36">
        <v>1</v>
      </c>
      <c r="G3" s="37">
        <v>2</v>
      </c>
      <c r="H3" s="37">
        <v>3</v>
      </c>
      <c r="I3" s="37">
        <v>4</v>
      </c>
      <c r="J3" s="37">
        <v>5</v>
      </c>
      <c r="K3" s="37">
        <v>6</v>
      </c>
      <c r="L3" s="37">
        <v>7</v>
      </c>
      <c r="M3" s="37">
        <v>8</v>
      </c>
      <c r="N3" s="37">
        <v>9</v>
      </c>
      <c r="O3" s="37">
        <v>10</v>
      </c>
      <c r="P3" s="37">
        <v>11</v>
      </c>
      <c r="Q3" s="37">
        <v>12</v>
      </c>
      <c r="R3" s="37">
        <v>13</v>
      </c>
      <c r="S3" s="37">
        <v>14</v>
      </c>
      <c r="T3" s="37">
        <v>15</v>
      </c>
      <c r="U3" s="37">
        <v>16</v>
      </c>
      <c r="V3" s="37">
        <v>17</v>
      </c>
      <c r="W3" s="37">
        <v>18</v>
      </c>
      <c r="X3" s="41">
        <v>19</v>
      </c>
      <c r="Y3" s="38">
        <v>20</v>
      </c>
    </row>
    <row r="4" spans="1:25" ht="15" thickBot="1" x14ac:dyDescent="0.35">
      <c r="B4" s="29" t="s">
        <v>222</v>
      </c>
      <c r="D4" s="49" t="s">
        <v>239</v>
      </c>
      <c r="E4" s="49">
        <f>SUM(F4:Y4)</f>
        <v>1</v>
      </c>
      <c r="F4" s="50">
        <v>1</v>
      </c>
      <c r="G4" s="51">
        <v>0</v>
      </c>
      <c r="H4" s="51">
        <v>0</v>
      </c>
      <c r="I4" s="51">
        <v>0</v>
      </c>
      <c r="J4" s="51">
        <v>0</v>
      </c>
      <c r="K4" s="51"/>
      <c r="L4" s="51"/>
      <c r="M4" s="51"/>
      <c r="N4" s="51"/>
      <c r="O4" s="51"/>
      <c r="P4" s="51"/>
      <c r="Q4" s="51"/>
      <c r="R4" s="51"/>
      <c r="S4" s="51"/>
      <c r="T4" s="51"/>
      <c r="U4" s="51"/>
      <c r="V4" s="51"/>
      <c r="W4" s="51"/>
      <c r="X4" s="52"/>
      <c r="Y4" s="53"/>
    </row>
    <row r="5" spans="1:25" ht="15" thickBot="1" x14ac:dyDescent="0.35">
      <c r="A5" s="31" t="s">
        <v>126</v>
      </c>
      <c r="B5" s="32" t="s">
        <v>4</v>
      </c>
      <c r="C5" s="83" t="s">
        <v>181</v>
      </c>
      <c r="D5" s="75" t="s">
        <v>142</v>
      </c>
      <c r="E5" s="75" t="s">
        <v>275</v>
      </c>
      <c r="F5" s="32"/>
      <c r="G5" s="32"/>
      <c r="H5" s="32"/>
      <c r="I5" s="32"/>
      <c r="J5" s="32"/>
      <c r="K5" s="32"/>
      <c r="L5" s="32"/>
      <c r="M5" s="32"/>
      <c r="N5" s="32"/>
      <c r="O5" s="32"/>
      <c r="P5" s="32"/>
      <c r="Q5" s="32"/>
      <c r="R5" s="32"/>
      <c r="S5" s="32"/>
      <c r="T5" s="32"/>
      <c r="U5" s="32"/>
      <c r="V5" s="32"/>
      <c r="W5" s="32"/>
      <c r="X5" s="32"/>
      <c r="Y5" s="33"/>
    </row>
    <row r="6" spans="1:25" x14ac:dyDescent="0.3">
      <c r="A6" s="69">
        <v>1</v>
      </c>
      <c r="B6" s="70" t="s">
        <v>134</v>
      </c>
      <c r="C6" s="70" t="s">
        <v>238</v>
      </c>
      <c r="D6" s="54">
        <f>IFERROR(MATCH(E6,'CH Maturity Assessment Tool'!I19:I22,-1),0)</f>
        <v>3</v>
      </c>
      <c r="E6" s="77">
        <f>E4/F6</f>
        <v>1.1111111111111112</v>
      </c>
      <c r="F6" s="70">
        <v>0.9</v>
      </c>
      <c r="G6" s="70" t="s">
        <v>276</v>
      </c>
      <c r="H6" s="70"/>
      <c r="I6" s="70"/>
      <c r="J6" s="70"/>
      <c r="K6" s="70"/>
      <c r="L6" s="70"/>
      <c r="M6" s="70"/>
      <c r="N6" s="70"/>
      <c r="O6" s="70"/>
      <c r="P6" s="70"/>
      <c r="Q6" s="70"/>
      <c r="R6" s="70"/>
      <c r="S6" s="70"/>
      <c r="T6" s="70"/>
      <c r="U6" s="70"/>
      <c r="V6" s="70"/>
      <c r="W6" s="70"/>
      <c r="X6" s="70"/>
      <c r="Y6" s="71"/>
    </row>
    <row r="7" spans="1:25" x14ac:dyDescent="0.3">
      <c r="A7" s="69">
        <v>2</v>
      </c>
      <c r="B7" s="70" t="s">
        <v>167</v>
      </c>
      <c r="C7" s="70" t="s">
        <v>178</v>
      </c>
      <c r="D7" s="54">
        <f>IFERROR(MATCH(E7,'CH Maturity Assessment Tool'!I25:I28,-1),0)</f>
        <v>4</v>
      </c>
      <c r="E7" s="78">
        <f>SUM(F7:Y7)/SUM(F4:Y4)*10</f>
        <v>0</v>
      </c>
      <c r="F7" s="70"/>
      <c r="G7" s="70"/>
      <c r="H7" s="70"/>
      <c r="I7" s="70"/>
      <c r="J7" s="70"/>
      <c r="K7" s="70"/>
      <c r="L7" s="70"/>
      <c r="M7" s="70"/>
      <c r="N7" s="70"/>
      <c r="O7" s="70"/>
      <c r="P7" s="70"/>
      <c r="Q7" s="70"/>
      <c r="R7" s="70"/>
      <c r="S7" s="70"/>
      <c r="T7" s="70"/>
      <c r="U7" s="70"/>
      <c r="V7" s="70"/>
      <c r="W7" s="70"/>
      <c r="X7" s="70"/>
      <c r="Y7" s="71"/>
    </row>
    <row r="8" spans="1:25" x14ac:dyDescent="0.3">
      <c r="A8" s="69">
        <v>3</v>
      </c>
      <c r="B8" s="70" t="s">
        <v>168</v>
      </c>
      <c r="C8" s="70" t="s">
        <v>177</v>
      </c>
      <c r="D8" s="54">
        <f>IFERROR(MATCH(E8,'CH Maturity Assessment Tool'!I31:I34,-1),0)</f>
        <v>4</v>
      </c>
      <c r="E8" s="78">
        <f>SUM(F8:Y8)/SUM(F4:Y4)*10</f>
        <v>0</v>
      </c>
      <c r="F8" s="70"/>
      <c r="G8" s="70"/>
      <c r="H8" s="70"/>
      <c r="I8" s="70"/>
      <c r="J8" s="70"/>
      <c r="K8" s="70"/>
      <c r="L8" s="70"/>
      <c r="M8" s="70"/>
      <c r="N8" s="70"/>
      <c r="O8" s="70"/>
      <c r="P8" s="70"/>
      <c r="Q8" s="70"/>
      <c r="R8" s="70"/>
      <c r="S8" s="70"/>
      <c r="T8" s="70"/>
      <c r="U8" s="70"/>
      <c r="V8" s="70"/>
      <c r="W8" s="70"/>
      <c r="X8" s="70"/>
      <c r="Y8" s="71"/>
    </row>
    <row r="9" spans="1:25" x14ac:dyDescent="0.3">
      <c r="A9" s="63">
        <v>4</v>
      </c>
      <c r="B9" s="64" t="s">
        <v>172</v>
      </c>
      <c r="C9" s="64" t="s">
        <v>176</v>
      </c>
      <c r="D9" s="54">
        <f>IFERROR(MATCH(E9,'CH Maturity Assessment Tool'!I37:I40,-1),0)</f>
        <v>4</v>
      </c>
      <c r="E9" s="78">
        <f>SUM(F9:Y9)/SUM(F4:Y4)*10</f>
        <v>0</v>
      </c>
      <c r="F9" s="64"/>
      <c r="G9" s="64"/>
      <c r="H9" s="64"/>
      <c r="I9" s="64"/>
      <c r="J9" s="64"/>
      <c r="K9" s="64"/>
      <c r="L9" s="64"/>
      <c r="M9" s="64"/>
      <c r="N9" s="64"/>
      <c r="O9" s="64"/>
      <c r="P9" s="64"/>
      <c r="Q9" s="64"/>
      <c r="R9" s="64"/>
      <c r="S9" s="64"/>
      <c r="T9" s="64"/>
      <c r="U9" s="64"/>
      <c r="V9" s="64"/>
      <c r="W9" s="64"/>
      <c r="X9" s="64"/>
      <c r="Y9" s="65"/>
    </row>
    <row r="10" spans="1:25" x14ac:dyDescent="0.3">
      <c r="A10" s="63">
        <v>5</v>
      </c>
      <c r="B10" s="64" t="s">
        <v>87</v>
      </c>
      <c r="C10" s="64" t="s">
        <v>277</v>
      </c>
      <c r="D10" s="54">
        <f>MIN(IFERROR(MATCH(E11,'CH Maturity Assessment Tool'!I43:I46,1),0),MATCH(E10,'CH Maturity Assessment Tool'!J43:J46,1))</f>
        <v>0</v>
      </c>
      <c r="E10" s="77">
        <f>SUM(F10:Y10)/SUM($F$4:$Y$4)</f>
        <v>0</v>
      </c>
      <c r="F10" s="64"/>
      <c r="G10" s="64"/>
      <c r="H10" s="64"/>
      <c r="I10" s="64"/>
      <c r="J10" s="64"/>
      <c r="K10" s="64"/>
      <c r="L10" s="64"/>
      <c r="M10" s="64"/>
      <c r="N10" s="64"/>
      <c r="O10" s="64"/>
      <c r="P10" s="64"/>
      <c r="Q10" s="64"/>
      <c r="R10" s="64"/>
      <c r="S10" s="64"/>
      <c r="T10" s="64"/>
      <c r="U10" s="64"/>
      <c r="V10" s="64"/>
      <c r="W10" s="64"/>
      <c r="X10" s="64"/>
      <c r="Y10" s="65"/>
    </row>
    <row r="11" spans="1:25" x14ac:dyDescent="0.3">
      <c r="A11" s="63"/>
      <c r="B11" s="64"/>
      <c r="C11" s="64" t="s">
        <v>281</v>
      </c>
      <c r="D11" s="99"/>
      <c r="E11" s="77">
        <f>SUM(F11:Y11)/SUM($F$4:$Y$4)+E10</f>
        <v>0</v>
      </c>
      <c r="F11" s="64"/>
      <c r="G11" s="64"/>
      <c r="H11" s="64"/>
      <c r="I11" s="64"/>
      <c r="J11" s="64"/>
      <c r="K11" s="64"/>
      <c r="L11" s="64"/>
      <c r="M11" s="64"/>
      <c r="N11" s="64"/>
      <c r="O11" s="64"/>
      <c r="P11" s="64"/>
      <c r="Q11" s="64"/>
      <c r="R11" s="64"/>
      <c r="S11" s="64"/>
      <c r="T11" s="64"/>
      <c r="U11" s="64"/>
      <c r="V11" s="64"/>
      <c r="W11" s="64"/>
      <c r="X11" s="64"/>
      <c r="Y11" s="65"/>
    </row>
    <row r="12" spans="1:25" x14ac:dyDescent="0.3">
      <c r="A12" s="63">
        <v>6</v>
      </c>
      <c r="B12" s="64" t="s">
        <v>174</v>
      </c>
      <c r="C12" s="64" t="s">
        <v>175</v>
      </c>
      <c r="D12" s="54">
        <f>IFERROR(MATCH(E12,'CH Maturity Assessment Tool'!I49:I52,1),0)</f>
        <v>0</v>
      </c>
      <c r="E12" s="77">
        <f>SUM(F12:Y12)/SUM($F$4:$Y$4)</f>
        <v>0</v>
      </c>
      <c r="F12" s="64"/>
      <c r="G12" s="64"/>
      <c r="H12" s="64"/>
      <c r="I12" s="64"/>
      <c r="J12" s="64"/>
      <c r="K12" s="64"/>
      <c r="L12" s="64"/>
      <c r="M12" s="64"/>
      <c r="N12" s="64"/>
      <c r="O12" s="64"/>
      <c r="P12" s="64"/>
      <c r="Q12" s="64"/>
      <c r="R12" s="64"/>
      <c r="S12" s="64"/>
      <c r="T12" s="64"/>
      <c r="U12" s="64"/>
      <c r="V12" s="64"/>
      <c r="W12" s="64"/>
      <c r="X12" s="64"/>
      <c r="Y12" s="65"/>
    </row>
    <row r="13" spans="1:25" x14ac:dyDescent="0.3">
      <c r="A13" s="63">
        <v>7</v>
      </c>
      <c r="B13" s="64" t="s">
        <v>169</v>
      </c>
      <c r="C13" s="64" t="s">
        <v>282</v>
      </c>
      <c r="D13" s="54">
        <f>IFERROR(MATCH(E13,'CH Maturity Assessment Tool'!I55:I58,-1),0)</f>
        <v>4</v>
      </c>
      <c r="E13" s="78">
        <f>SUM(F13:Y13)/SUM(F4:Y4)*10</f>
        <v>0</v>
      </c>
      <c r="F13" s="64"/>
      <c r="G13" s="64"/>
      <c r="H13" s="64"/>
      <c r="I13" s="64"/>
      <c r="J13" s="64"/>
      <c r="K13" s="64"/>
      <c r="L13" s="64"/>
      <c r="M13" s="64"/>
      <c r="N13" s="64"/>
      <c r="O13" s="64"/>
      <c r="P13" s="64"/>
      <c r="Q13" s="64"/>
      <c r="R13" s="64"/>
      <c r="S13" s="64"/>
      <c r="T13" s="64"/>
      <c r="U13" s="64"/>
      <c r="V13" s="64"/>
      <c r="W13" s="64"/>
      <c r="X13" s="64"/>
      <c r="Y13" s="65"/>
    </row>
    <row r="14" spans="1:25" x14ac:dyDescent="0.3">
      <c r="A14" s="63">
        <v>8</v>
      </c>
      <c r="B14" s="64" t="s">
        <v>136</v>
      </c>
      <c r="C14" s="64" t="s">
        <v>235</v>
      </c>
      <c r="D14" s="54">
        <f>IFERROR(MATCH(E14,'CH Maturity Assessment Tool'!I61:I64,-1),0)</f>
        <v>3</v>
      </c>
      <c r="E14" s="85">
        <f>SUM(F14:Y14)/SUM($F$4:$Y$4)</f>
        <v>0</v>
      </c>
      <c r="F14" s="64"/>
      <c r="G14" s="64"/>
      <c r="H14" s="64"/>
      <c r="I14" s="64"/>
      <c r="J14" s="64"/>
      <c r="K14" s="64"/>
      <c r="L14" s="64"/>
      <c r="M14" s="64"/>
      <c r="N14" s="64"/>
      <c r="O14" s="64"/>
      <c r="P14" s="64"/>
      <c r="Q14" s="64"/>
      <c r="R14" s="64"/>
      <c r="S14" s="64"/>
      <c r="T14" s="64"/>
      <c r="U14" s="64"/>
      <c r="V14" s="64"/>
      <c r="W14" s="64"/>
      <c r="X14" s="64"/>
      <c r="Y14" s="65"/>
    </row>
    <row r="15" spans="1:25" x14ac:dyDescent="0.3">
      <c r="A15" s="55">
        <v>9</v>
      </c>
      <c r="B15" s="30" t="s">
        <v>170</v>
      </c>
      <c r="C15" s="30" t="s">
        <v>179</v>
      </c>
      <c r="D15" s="54">
        <f>IFERROR(MATCH(E15,'CH Maturity Assessment Tool'!I67:I70,-1),0)</f>
        <v>4</v>
      </c>
      <c r="E15" s="85">
        <f>SUM(F15:Y15)/SUM($F$4:$Y$4)</f>
        <v>0</v>
      </c>
      <c r="F15" s="30"/>
      <c r="G15" s="30"/>
      <c r="H15" s="30"/>
      <c r="I15" s="30"/>
      <c r="J15" s="30"/>
      <c r="K15" s="30"/>
      <c r="L15" s="30"/>
      <c r="M15" s="30"/>
      <c r="N15" s="30"/>
      <c r="O15" s="30"/>
      <c r="P15" s="30"/>
      <c r="Q15" s="30"/>
      <c r="R15" s="30"/>
      <c r="S15" s="30"/>
      <c r="T15" s="30"/>
      <c r="U15" s="30"/>
      <c r="V15" s="30"/>
      <c r="W15" s="30"/>
      <c r="X15" s="30"/>
      <c r="Y15" s="56"/>
    </row>
    <row r="16" spans="1:25" x14ac:dyDescent="0.3">
      <c r="A16" s="55">
        <v>10</v>
      </c>
      <c r="B16" s="30" t="s">
        <v>163</v>
      </c>
      <c r="C16" s="30" t="s">
        <v>180</v>
      </c>
      <c r="D16" s="54">
        <f>IFERROR(MATCH(E16,'CH Maturity Assessment Tool'!I73:I76,-1),0)</f>
        <v>4</v>
      </c>
      <c r="E16" s="54">
        <f>SUM(F16:Y16)/SUM(F4:Y4)*10</f>
        <v>0</v>
      </c>
      <c r="F16" s="30"/>
      <c r="G16" s="30"/>
      <c r="H16" s="30"/>
      <c r="I16" s="30"/>
      <c r="J16" s="30"/>
      <c r="K16" s="30"/>
      <c r="L16" s="30"/>
      <c r="M16" s="30"/>
      <c r="N16" s="30"/>
      <c r="O16" s="30"/>
      <c r="P16" s="30"/>
      <c r="Q16" s="30"/>
      <c r="R16" s="30"/>
      <c r="S16" s="30"/>
      <c r="T16" s="30"/>
      <c r="U16" s="30"/>
      <c r="V16" s="30"/>
      <c r="W16" s="30"/>
      <c r="X16" s="30"/>
      <c r="Y16" s="56"/>
    </row>
    <row r="17" spans="1:25" x14ac:dyDescent="0.3">
      <c r="A17" s="55">
        <v>11</v>
      </c>
      <c r="B17" s="30" t="s">
        <v>171</v>
      </c>
      <c r="C17" s="30" t="s">
        <v>231</v>
      </c>
      <c r="D17" s="54">
        <f>IFERROR(MATCH(E17,'CH Maturity Assessment Tool'!I79:I82,-1),0)</f>
        <v>4</v>
      </c>
      <c r="E17" s="85">
        <f>SUM(F17:Y17)/(SUM(F4:Y4)*1000)</f>
        <v>0</v>
      </c>
      <c r="F17" s="30"/>
      <c r="G17" s="30"/>
      <c r="H17" s="30"/>
      <c r="I17" s="30"/>
      <c r="J17" s="30"/>
      <c r="K17" s="30"/>
      <c r="L17" s="30"/>
      <c r="M17" s="30"/>
      <c r="N17" s="30"/>
      <c r="O17" s="30"/>
      <c r="P17" s="30"/>
      <c r="Q17" s="30"/>
      <c r="R17" s="30"/>
      <c r="S17" s="30"/>
      <c r="T17" s="30"/>
      <c r="U17" s="30"/>
      <c r="V17" s="30"/>
      <c r="W17" s="30"/>
      <c r="X17" s="30"/>
      <c r="Y17" s="56"/>
    </row>
    <row r="18" spans="1:25" x14ac:dyDescent="0.3">
      <c r="A18" s="55">
        <v>12</v>
      </c>
      <c r="B18" s="30" t="s">
        <v>137</v>
      </c>
      <c r="C18" s="30" t="s">
        <v>230</v>
      </c>
      <c r="D18" s="54">
        <f>IFERROR(MATCH(E18,'CH Maturity Assessment Tool'!I86:I89,1),0)</f>
        <v>1</v>
      </c>
      <c r="E18" s="100">
        <f>SUM(F18:Y18)/SUM($F$4:$Y$4)*10</f>
        <v>0</v>
      </c>
      <c r="F18" s="81"/>
      <c r="G18" s="81"/>
      <c r="H18" s="81"/>
      <c r="I18" s="30"/>
      <c r="J18" s="30"/>
      <c r="K18" s="30"/>
      <c r="L18" s="30"/>
      <c r="M18" s="30"/>
      <c r="N18" s="30"/>
      <c r="O18" s="30"/>
      <c r="P18" s="30"/>
      <c r="Q18" s="30"/>
      <c r="R18" s="30"/>
      <c r="S18" s="30"/>
      <c r="T18" s="30"/>
      <c r="U18" s="30"/>
      <c r="V18" s="30"/>
      <c r="W18" s="30"/>
      <c r="X18" s="30"/>
      <c r="Y18" s="56"/>
    </row>
    <row r="19" spans="1:25" x14ac:dyDescent="0.3">
      <c r="A19" s="69">
        <v>13</v>
      </c>
      <c r="B19" s="70" t="s">
        <v>173</v>
      </c>
      <c r="C19" s="70" t="s">
        <v>280</v>
      </c>
      <c r="D19" s="54">
        <f>IFERROR(MATCH(E19,'CH Maturity Assessment Tool'!I93:I96,1),0)</f>
        <v>0</v>
      </c>
      <c r="E19" s="100">
        <f>SUM(F19:Y19)/SUM($F$4:$Y$4)*10</f>
        <v>0</v>
      </c>
      <c r="F19" s="70"/>
      <c r="G19" s="71"/>
      <c r="H19" s="80"/>
      <c r="I19" s="80"/>
      <c r="J19" s="70"/>
      <c r="K19" s="70"/>
      <c r="L19" s="70"/>
      <c r="M19" s="70"/>
      <c r="N19" s="70"/>
      <c r="O19" s="70"/>
      <c r="P19" s="70"/>
      <c r="Q19" s="70"/>
      <c r="R19" s="70"/>
      <c r="S19" s="70"/>
      <c r="T19" s="70"/>
      <c r="U19" s="70"/>
      <c r="V19" s="70"/>
      <c r="W19" s="70"/>
      <c r="X19" s="70"/>
      <c r="Y19" s="71"/>
    </row>
    <row r="20" spans="1:25" x14ac:dyDescent="0.3">
      <c r="A20" s="66">
        <v>14</v>
      </c>
      <c r="B20" s="67" t="s">
        <v>138</v>
      </c>
      <c r="C20" s="67" t="s">
        <v>186</v>
      </c>
      <c r="D20" s="54">
        <f>IFERROR(MATCH(E20,'CH Maturity Assessment Tool'!I99:I102,1),0)</f>
        <v>1</v>
      </c>
      <c r="E20" s="77">
        <f>SUM(F20:Y20)/SUM($F$4:$Y$4)</f>
        <v>0</v>
      </c>
      <c r="F20" s="82"/>
      <c r="G20" s="82"/>
      <c r="H20" s="82"/>
      <c r="I20" s="67"/>
      <c r="J20" s="67"/>
      <c r="K20" s="67"/>
      <c r="L20" s="67"/>
      <c r="M20" s="67"/>
      <c r="N20" s="67"/>
      <c r="O20" s="67"/>
      <c r="P20" s="67"/>
      <c r="Q20" s="67"/>
      <c r="R20" s="67"/>
      <c r="S20" s="67"/>
      <c r="T20" s="67"/>
      <c r="U20" s="67"/>
      <c r="V20" s="67"/>
      <c r="W20" s="67"/>
      <c r="X20" s="67"/>
      <c r="Y20" s="68"/>
    </row>
    <row r="21" spans="1:25" x14ac:dyDescent="0.3">
      <c r="A21" s="66">
        <v>15</v>
      </c>
      <c r="B21" s="67" t="s">
        <v>28</v>
      </c>
      <c r="C21" s="67" t="s">
        <v>234</v>
      </c>
      <c r="D21" s="54">
        <f>IFERROR(MATCH(E21,'CH Maturity Assessment Tool'!I105:I108,-1),0)</f>
        <v>4</v>
      </c>
      <c r="E21" s="77">
        <f t="shared" ref="E21:E23" si="0">SUM(F21:Y21)/SUM($F$4:$Y$4)</f>
        <v>0</v>
      </c>
      <c r="F21" s="67"/>
      <c r="G21" s="67"/>
      <c r="H21" s="67"/>
      <c r="I21" s="67"/>
      <c r="J21" s="67"/>
      <c r="K21" s="67"/>
      <c r="L21" s="67"/>
      <c r="M21" s="67"/>
      <c r="N21" s="67"/>
      <c r="O21" s="67"/>
      <c r="P21" s="67"/>
      <c r="Q21" s="67"/>
      <c r="R21" s="67"/>
      <c r="S21" s="67"/>
      <c r="T21" s="67"/>
      <c r="U21" s="67"/>
      <c r="V21" s="67"/>
      <c r="W21" s="67"/>
      <c r="X21" s="67"/>
      <c r="Y21" s="68"/>
    </row>
    <row r="22" spans="1:25" x14ac:dyDescent="0.3">
      <c r="A22" s="66">
        <v>16</v>
      </c>
      <c r="B22" s="67" t="s">
        <v>139</v>
      </c>
      <c r="C22" s="67" t="s">
        <v>293</v>
      </c>
      <c r="D22" s="54">
        <f>IFERROR(MATCH(E22,'CH Maturity Assessment Tool'!I111:I114,-1),0)</f>
        <v>4</v>
      </c>
      <c r="E22" s="77">
        <f t="shared" si="0"/>
        <v>0</v>
      </c>
      <c r="F22" s="67"/>
      <c r="G22" s="67"/>
      <c r="H22" s="67"/>
      <c r="I22" s="67"/>
      <c r="J22" s="67"/>
      <c r="K22" s="67"/>
      <c r="L22" s="67"/>
      <c r="M22" s="67"/>
      <c r="N22" s="67"/>
      <c r="O22" s="67"/>
      <c r="P22" s="67"/>
      <c r="Q22" s="67"/>
      <c r="R22" s="67"/>
      <c r="S22" s="67"/>
      <c r="T22" s="67"/>
      <c r="U22" s="67"/>
      <c r="V22" s="67"/>
      <c r="W22" s="67"/>
      <c r="X22" s="67"/>
      <c r="Y22" s="68"/>
    </row>
    <row r="23" spans="1:25" x14ac:dyDescent="0.3">
      <c r="A23" s="66">
        <v>17</v>
      </c>
      <c r="B23" s="67" t="s">
        <v>189</v>
      </c>
      <c r="C23" s="67" t="s">
        <v>294</v>
      </c>
      <c r="D23" s="54">
        <f>IFERROR(MATCH(E23,'CH Maturity Assessment Tool'!I117:I120,-1),0)</f>
        <v>4</v>
      </c>
      <c r="E23" s="77">
        <f t="shared" si="0"/>
        <v>0</v>
      </c>
      <c r="F23" s="67"/>
      <c r="G23" s="67"/>
      <c r="H23" s="67"/>
      <c r="I23" s="67"/>
      <c r="J23" s="67"/>
      <c r="K23" s="67"/>
      <c r="L23" s="67"/>
      <c r="M23" s="67"/>
      <c r="N23" s="67"/>
      <c r="O23" s="67"/>
      <c r="P23" s="67"/>
      <c r="Q23" s="67"/>
      <c r="R23" s="67"/>
      <c r="S23" s="67"/>
      <c r="T23" s="67"/>
      <c r="U23" s="67"/>
      <c r="V23" s="67"/>
      <c r="W23" s="67"/>
      <c r="X23" s="67"/>
      <c r="Y23" s="68"/>
    </row>
    <row r="24" spans="1:25" x14ac:dyDescent="0.3">
      <c r="A24" s="66">
        <v>18</v>
      </c>
      <c r="B24" s="67" t="s">
        <v>140</v>
      </c>
      <c r="C24" s="67" t="s">
        <v>135</v>
      </c>
      <c r="D24" s="70">
        <f t="shared" ref="D24" si="1">IF(E24&lt;0.1,1,IF(E24&lt;0.4,2,IF(E24&lt;0.8,3,4)))</f>
        <v>4</v>
      </c>
      <c r="E24" s="95" t="s">
        <v>135</v>
      </c>
      <c r="F24" s="67" t="s">
        <v>145</v>
      </c>
      <c r="G24" s="67"/>
      <c r="H24" s="67"/>
      <c r="I24" s="67"/>
      <c r="J24" s="67"/>
      <c r="K24" s="67"/>
      <c r="L24" s="67"/>
      <c r="M24" s="67"/>
      <c r="N24" s="67"/>
      <c r="O24" s="67"/>
      <c r="P24" s="67"/>
      <c r="Q24" s="67"/>
      <c r="R24" s="67"/>
      <c r="S24" s="67"/>
      <c r="T24" s="67"/>
      <c r="U24" s="67"/>
      <c r="V24" s="67"/>
      <c r="W24" s="67"/>
      <c r="X24" s="67"/>
      <c r="Y24" s="68"/>
    </row>
    <row r="25" spans="1:25" ht="15" thickBot="1" x14ac:dyDescent="0.35">
      <c r="A25" s="57">
        <v>19</v>
      </c>
      <c r="B25" s="58" t="s">
        <v>141</v>
      </c>
      <c r="C25" s="58" t="s">
        <v>135</v>
      </c>
      <c r="D25" s="92">
        <v>1</v>
      </c>
      <c r="E25" s="92" t="s">
        <v>135</v>
      </c>
      <c r="F25" s="58" t="s">
        <v>145</v>
      </c>
      <c r="G25" s="58"/>
      <c r="H25" s="58"/>
      <c r="I25" s="58"/>
      <c r="J25" s="58"/>
      <c r="K25" s="58"/>
      <c r="L25" s="58"/>
      <c r="M25" s="58"/>
      <c r="N25" s="58"/>
      <c r="O25" s="58"/>
      <c r="P25" s="58"/>
      <c r="Q25" s="58"/>
      <c r="R25" s="58"/>
      <c r="S25" s="58"/>
      <c r="T25" s="58"/>
      <c r="U25" s="58"/>
      <c r="V25" s="58"/>
      <c r="W25" s="58"/>
      <c r="X25" s="58"/>
      <c r="Y25" s="59"/>
    </row>
    <row r="26" spans="1:25" x14ac:dyDescent="0.3">
      <c r="A26" s="72">
        <v>20</v>
      </c>
      <c r="B26" s="73" t="s">
        <v>69</v>
      </c>
      <c r="C26" s="73" t="s">
        <v>135</v>
      </c>
      <c r="D26" s="91">
        <v>3</v>
      </c>
      <c r="E26" s="91" t="s">
        <v>135</v>
      </c>
      <c r="F26" s="73" t="s">
        <v>145</v>
      </c>
      <c r="G26" s="73"/>
      <c r="H26" s="73"/>
      <c r="I26" s="73"/>
      <c r="J26" s="73"/>
      <c r="K26" s="73"/>
      <c r="L26" s="73"/>
      <c r="M26" s="73"/>
      <c r="N26" s="73"/>
      <c r="O26" s="73"/>
      <c r="P26" s="73"/>
      <c r="Q26" s="73"/>
      <c r="R26" s="73"/>
      <c r="S26" s="73"/>
      <c r="T26" s="73"/>
      <c r="U26" s="73"/>
      <c r="V26" s="73"/>
      <c r="W26" s="73"/>
      <c r="X26" s="73"/>
      <c r="Y26" s="74"/>
    </row>
    <row r="27" spans="1:25" x14ac:dyDescent="0.3">
      <c r="A27" s="60">
        <v>21</v>
      </c>
      <c r="B27" s="61" t="s">
        <v>130</v>
      </c>
      <c r="C27" s="61" t="s">
        <v>135</v>
      </c>
      <c r="D27" s="70">
        <v>3</v>
      </c>
      <c r="E27" s="70" t="s">
        <v>135</v>
      </c>
      <c r="F27" s="61" t="s">
        <v>232</v>
      </c>
      <c r="G27" s="61"/>
      <c r="H27" s="61"/>
      <c r="I27" s="61"/>
      <c r="J27" s="61"/>
      <c r="K27" s="61"/>
      <c r="L27" s="61"/>
      <c r="M27" s="61"/>
      <c r="N27" s="61"/>
      <c r="O27" s="61"/>
      <c r="P27" s="61"/>
      <c r="Q27" s="61"/>
      <c r="R27" s="61"/>
      <c r="S27" s="61"/>
      <c r="T27" s="61"/>
      <c r="U27" s="61"/>
      <c r="V27" s="61"/>
      <c r="W27" s="61"/>
      <c r="X27" s="61"/>
      <c r="Y27" s="62"/>
    </row>
    <row r="28" spans="1:25" x14ac:dyDescent="0.3">
      <c r="A28" s="60">
        <v>22</v>
      </c>
      <c r="B28" s="61" t="s">
        <v>144</v>
      </c>
      <c r="C28" s="61" t="s">
        <v>187</v>
      </c>
      <c r="D28" s="70">
        <v>2</v>
      </c>
      <c r="E28" s="70" t="s">
        <v>135</v>
      </c>
      <c r="F28" s="61" t="s">
        <v>145</v>
      </c>
      <c r="G28" s="61"/>
      <c r="H28" s="61"/>
      <c r="I28" s="61"/>
      <c r="J28" s="61"/>
      <c r="K28" s="61"/>
      <c r="L28" s="61"/>
      <c r="M28" s="61"/>
      <c r="N28" s="61"/>
      <c r="O28" s="61"/>
      <c r="P28" s="61"/>
      <c r="Q28" s="61"/>
      <c r="R28" s="61"/>
      <c r="S28" s="61"/>
      <c r="T28" s="61"/>
      <c r="U28" s="61"/>
      <c r="V28" s="61"/>
      <c r="W28" s="61"/>
      <c r="X28" s="61"/>
      <c r="Y28" s="6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8F44C-F186-4475-9B0F-1BA1079FB188}">
  <dimension ref="A1:D9"/>
  <sheetViews>
    <sheetView workbookViewId="0">
      <selection activeCell="A8" sqref="A8"/>
    </sheetView>
  </sheetViews>
  <sheetFormatPr defaultRowHeight="14.4" x14ac:dyDescent="0.3"/>
  <cols>
    <col min="3" max="3" width="10.5546875" bestFit="1" customWidth="1"/>
  </cols>
  <sheetData>
    <row r="1" spans="1:4" ht="18" x14ac:dyDescent="0.35">
      <c r="A1" s="1" t="s">
        <v>305</v>
      </c>
    </row>
    <row r="2" spans="1:4" x14ac:dyDescent="0.3">
      <c r="A2" s="94"/>
    </row>
    <row r="3" spans="1:4" x14ac:dyDescent="0.3">
      <c r="B3" s="94" t="s">
        <v>310</v>
      </c>
      <c r="C3" s="94" t="s">
        <v>7</v>
      </c>
      <c r="D3" s="94" t="s">
        <v>311</v>
      </c>
    </row>
    <row r="4" spans="1:4" x14ac:dyDescent="0.3">
      <c r="B4" t="s">
        <v>301</v>
      </c>
      <c r="C4" s="105">
        <v>43586</v>
      </c>
      <c r="D4" t="s">
        <v>302</v>
      </c>
    </row>
    <row r="5" spans="1:4" x14ac:dyDescent="0.3">
      <c r="B5" t="s">
        <v>301</v>
      </c>
      <c r="C5" s="105">
        <v>43600</v>
      </c>
      <c r="D5" t="s">
        <v>308</v>
      </c>
    </row>
    <row r="6" spans="1:4" x14ac:dyDescent="0.3">
      <c r="B6" t="s">
        <v>300</v>
      </c>
      <c r="C6" s="105">
        <v>43605</v>
      </c>
      <c r="D6" t="s">
        <v>304</v>
      </c>
    </row>
    <row r="7" spans="1:4" x14ac:dyDescent="0.3">
      <c r="C7" s="105" t="s">
        <v>312</v>
      </c>
      <c r="D7" t="s">
        <v>313</v>
      </c>
    </row>
    <row r="8" spans="1:4" x14ac:dyDescent="0.3">
      <c r="B8" t="s">
        <v>303</v>
      </c>
      <c r="C8" s="105">
        <v>43646</v>
      </c>
      <c r="D8" t="s">
        <v>309</v>
      </c>
    </row>
    <row r="9" spans="1:4" x14ac:dyDescent="0.3">
      <c r="B9" t="s">
        <v>320</v>
      </c>
      <c r="C9" s="105">
        <v>44999</v>
      </c>
      <c r="D9" t="s">
        <v>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goal and instructions</vt:lpstr>
      <vt:lpstr>CH Maturity Assessment Tool</vt:lpstr>
      <vt:lpstr>MATRIX - SECTIONS APPROACH</vt:lpstr>
      <vt:lpstr>VOCABULARY</vt:lpstr>
      <vt:lpstr>EMPTY SECTIONS-</vt:lpstr>
      <vt:lpstr>VERSION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Celis</dc:creator>
  <cp:lastModifiedBy>Bert Celis</cp:lastModifiedBy>
  <cp:lastPrinted>2018-10-04T09:11:48Z</cp:lastPrinted>
  <dcterms:created xsi:type="dcterms:W3CDTF">2016-10-06T12:53:00Z</dcterms:created>
  <dcterms:modified xsi:type="dcterms:W3CDTF">2023-03-14T19:01:52Z</dcterms:modified>
</cp:coreProperties>
</file>